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defaultThemeVersion="202300"/>
  <mc:AlternateContent xmlns:mc="http://schemas.openxmlformats.org/markup-compatibility/2006">
    <mc:Choice Requires="x15">
      <x15ac:absPath xmlns:x15ac="http://schemas.microsoft.com/office/spreadsheetml/2010/11/ac" url="/Users/denisjuillard/Documents/DENIS JUILLARD INGENIEUR HES SARL/Site Internet DJ/xlsx/"/>
    </mc:Choice>
  </mc:AlternateContent>
  <xr:revisionPtr revIDLastSave="0" documentId="13_ncr:1_{17A0091D-40F4-1D49-9514-414A5CF1F5A2}" xr6:coauthVersionLast="47" xr6:coauthVersionMax="47" xr10:uidLastSave="{00000000-0000-0000-0000-000000000000}"/>
  <bookViews>
    <workbookView xWindow="2620" yWindow="0" windowWidth="35780" windowHeight="24000" activeTab="3" xr2:uid="{E02745BC-5012-4F4B-A02E-BB54B44BDFAE}"/>
  </bookViews>
  <sheets>
    <sheet name="Original study" sheetId="8" r:id="rId1"/>
    <sheet name="Etude denis juillard sàrl" sheetId="5" r:id="rId2"/>
    <sheet name="Table 3" sheetId="6" r:id="rId3"/>
    <sheet name="Glossaire" sheetId="9" r:id="rId4"/>
    <sheet name="Table 1" sheetId="3" r:id="rId5"/>
    <sheet name="Table 2" sheetId="1" r:id="rId6"/>
    <sheet name="Table 4" sheetId="7" r:id="rId7"/>
    <sheet name="Fondations" sheetId="2"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9" l="1"/>
  <c r="K16" i="6"/>
  <c r="K31" i="1"/>
  <c r="J31" i="1"/>
  <c r="F31" i="1" s="1"/>
  <c r="I31" i="1"/>
  <c r="H31" i="1"/>
  <c r="G31" i="1"/>
  <c r="J35" i="1"/>
  <c r="F35" i="1" s="1"/>
  <c r="J27" i="1"/>
  <c r="C16" i="3"/>
  <c r="H9" i="6"/>
  <c r="J88" i="7"/>
  <c r="J17" i="7"/>
  <c r="J36" i="7"/>
  <c r="J39" i="7"/>
  <c r="J77" i="7"/>
  <c r="J74" i="7"/>
  <c r="J61" i="7"/>
  <c r="J79" i="7"/>
  <c r="J10" i="7"/>
  <c r="J27" i="7"/>
  <c r="J58" i="7"/>
  <c r="J75" i="7"/>
  <c r="J42" i="7"/>
  <c r="J30" i="7"/>
  <c r="J13" i="7"/>
  <c r="A2" i="7"/>
  <c r="G9" i="6" l="1"/>
  <c r="D17" i="6" l="1"/>
  <c r="D35" i="6" l="1"/>
  <c r="J35" i="6" s="1"/>
  <c r="J36" i="6"/>
  <c r="D37" i="6"/>
  <c r="D34" i="6"/>
  <c r="D33" i="6"/>
  <c r="D31" i="6"/>
  <c r="D30" i="6"/>
  <c r="D29" i="6"/>
  <c r="D27" i="6"/>
  <c r="D25" i="6"/>
  <c r="D24" i="6"/>
  <c r="D23" i="6"/>
  <c r="D22" i="6"/>
  <c r="D21" i="6"/>
  <c r="D20" i="6"/>
  <c r="D19" i="6"/>
  <c r="D18" i="6"/>
  <c r="J17" i="6"/>
  <c r="N16" i="6"/>
  <c r="J18" i="6" l="1"/>
  <c r="J19" i="6"/>
  <c r="J20" i="6"/>
  <c r="J21" i="6"/>
  <c r="J22" i="6"/>
  <c r="J23" i="6"/>
  <c r="J24" i="6"/>
  <c r="J25" i="6"/>
  <c r="J26" i="6"/>
  <c r="J27" i="6"/>
  <c r="J28" i="6"/>
  <c r="J29" i="6"/>
  <c r="J30" i="6"/>
  <c r="J31" i="6"/>
  <c r="J32" i="6"/>
  <c r="J33" i="6"/>
  <c r="J34" i="6"/>
  <c r="J37" i="6"/>
  <c r="K9" i="6"/>
  <c r="E17" i="6" s="1"/>
  <c r="K17" i="6" s="1"/>
  <c r="E22" i="6" l="1"/>
  <c r="K22" i="6" s="1"/>
  <c r="E27" i="6"/>
  <c r="K27" i="6" s="1"/>
  <c r="E33" i="6"/>
  <c r="K33" i="6" s="1"/>
  <c r="E37" i="6"/>
  <c r="K37" i="6" s="1"/>
  <c r="E19" i="6"/>
  <c r="K19" i="6" s="1"/>
  <c r="E32" i="6"/>
  <c r="K32" i="6" s="1"/>
  <c r="E29" i="6"/>
  <c r="K29" i="6" s="1"/>
  <c r="E34" i="6"/>
  <c r="K34" i="6" s="1"/>
  <c r="E25" i="6"/>
  <c r="K25" i="6" s="1"/>
  <c r="E21" i="6"/>
  <c r="K21" i="6" s="1"/>
  <c r="E26" i="6"/>
  <c r="K26" i="6" s="1"/>
  <c r="E24" i="6"/>
  <c r="K24" i="6" s="1"/>
  <c r="E36" i="6"/>
  <c r="K36" i="6" s="1"/>
  <c r="E18" i="6"/>
  <c r="K18" i="6" s="1"/>
  <c r="E31" i="6"/>
  <c r="K31" i="6" s="1"/>
  <c r="E28" i="6"/>
  <c r="K28" i="6" s="1"/>
  <c r="E23" i="6"/>
  <c r="K23" i="6" s="1"/>
  <c r="E20" i="6"/>
  <c r="K20" i="6" s="1"/>
  <c r="E30" i="6"/>
  <c r="K30" i="6" s="1"/>
  <c r="E35" i="6"/>
  <c r="K35" i="6" s="1"/>
  <c r="Q41" i="6"/>
  <c r="A2" i="6"/>
  <c r="A2" i="3"/>
  <c r="A2" i="5"/>
  <c r="I31" i="2"/>
  <c r="H31" i="2"/>
  <c r="G31" i="2"/>
  <c r="F31" i="2"/>
  <c r="E31" i="2"/>
  <c r="D31" i="2"/>
  <c r="I27" i="2"/>
  <c r="H27" i="2"/>
  <c r="G27" i="2"/>
  <c r="F27" i="2"/>
  <c r="E27" i="2"/>
  <c r="D27" i="2"/>
  <c r="I23" i="2"/>
  <c r="H23" i="2"/>
  <c r="G23" i="2"/>
  <c r="F23" i="2"/>
  <c r="E23" i="2"/>
  <c r="D23" i="2"/>
  <c r="I11" i="2"/>
  <c r="I9" i="2" s="1"/>
  <c r="H11" i="2"/>
  <c r="H9" i="2" s="1"/>
  <c r="G11" i="2"/>
  <c r="G9" i="2" s="1"/>
  <c r="F11" i="2"/>
  <c r="F9" i="2" s="1"/>
  <c r="E11" i="2"/>
  <c r="E9" i="2" s="1"/>
  <c r="D11" i="2"/>
  <c r="D9" i="2" s="1"/>
  <c r="A2" i="2"/>
  <c r="A2" i="1"/>
  <c r="G18" i="6" l="1"/>
  <c r="L18" i="6"/>
  <c r="M18" i="6" s="1"/>
  <c r="G35" i="6"/>
  <c r="L35" i="6"/>
  <c r="M35" i="6" s="1"/>
  <c r="L36" i="6"/>
  <c r="G36" i="6"/>
  <c r="G29" i="6"/>
  <c r="L29" i="6"/>
  <c r="M29" i="6" s="1"/>
  <c r="G31" i="6"/>
  <c r="L31" i="6"/>
  <c r="M31" i="6" s="1"/>
  <c r="G24" i="6"/>
  <c r="L24" i="6"/>
  <c r="M24" i="6" s="1"/>
  <c r="G17" i="6"/>
  <c r="L17" i="6"/>
  <c r="M17" i="6" s="1"/>
  <c r="G20" i="6"/>
  <c r="L20" i="6"/>
  <c r="M20" i="6" s="1"/>
  <c r="G32" i="6"/>
  <c r="L32" i="6"/>
  <c r="G22" i="6"/>
  <c r="L22" i="6"/>
  <c r="G21" i="6"/>
  <c r="L21" i="6"/>
  <c r="G28" i="6"/>
  <c r="L28" i="6"/>
  <c r="M28" i="6" s="1"/>
  <c r="G26" i="6"/>
  <c r="L26" i="6"/>
  <c r="M26" i="6" s="1"/>
  <c r="G34" i="6"/>
  <c r="L34" i="6"/>
  <c r="G33" i="6"/>
  <c r="L33" i="6"/>
  <c r="M33" i="6" s="1"/>
  <c r="G37" i="6"/>
  <c r="L37" i="6"/>
  <c r="G23" i="6"/>
  <c r="L23" i="6"/>
  <c r="G30" i="6"/>
  <c r="L30" i="6"/>
  <c r="G27" i="6"/>
  <c r="L27" i="6"/>
  <c r="M27" i="6" s="1"/>
  <c r="L19" i="6"/>
  <c r="M19" i="6" s="1"/>
  <c r="G25" i="6"/>
  <c r="L25" i="6"/>
  <c r="M25" i="6" s="1"/>
  <c r="G19" i="6"/>
  <c r="G11" i="1"/>
  <c r="H11" i="1"/>
  <c r="I11" i="1"/>
  <c r="J11" i="1"/>
  <c r="K11" i="1"/>
  <c r="F11" i="1"/>
  <c r="K23" i="1"/>
  <c r="J23" i="1"/>
  <c r="I23" i="1"/>
  <c r="H23" i="1"/>
  <c r="G23" i="1"/>
  <c r="F23" i="1"/>
  <c r="K27" i="1"/>
  <c r="I27" i="1"/>
  <c r="H27" i="1"/>
  <c r="G27" i="1"/>
  <c r="F27" i="1"/>
  <c r="G35" i="1"/>
  <c r="H35" i="1"/>
  <c r="I35" i="1"/>
  <c r="K35" i="1"/>
  <c r="J9" i="1" l="1"/>
  <c r="N24" i="6"/>
  <c r="M32" i="6"/>
  <c r="N32" i="6" s="1"/>
  <c r="N26" i="6"/>
  <c r="N18" i="6"/>
  <c r="N20" i="6"/>
  <c r="M22" i="6"/>
  <c r="N22" i="6" s="1"/>
  <c r="M37" i="6"/>
  <c r="N37" i="6" s="1"/>
  <c r="N35" i="6"/>
  <c r="M30" i="6"/>
  <c r="N30" i="6" s="1"/>
  <c r="M36" i="6"/>
  <c r="N36" i="6" s="1"/>
  <c r="N31" i="6"/>
  <c r="M34" i="6"/>
  <c r="N34" i="6" s="1"/>
  <c r="N25" i="6"/>
  <c r="N28" i="6"/>
  <c r="N29" i="6"/>
  <c r="N27" i="6"/>
  <c r="N33" i="6"/>
  <c r="M21" i="6"/>
  <c r="N21" i="6" s="1"/>
  <c r="M23" i="6"/>
  <c r="N23" i="6" s="1"/>
  <c r="N17" i="6"/>
  <c r="N19" i="6"/>
  <c r="H9" i="1"/>
  <c r="K9" i="1"/>
  <c r="I9" i="1"/>
  <c r="G9" i="1"/>
  <c r="D32" i="1" l="1"/>
  <c r="D33" i="1"/>
  <c r="D31" i="1"/>
  <c r="D17" i="1"/>
  <c r="D29" i="1"/>
  <c r="D16" i="1"/>
  <c r="D28" i="1"/>
  <c r="D15" i="1"/>
  <c r="D21" i="1"/>
  <c r="D13" i="1"/>
  <c r="D20" i="1"/>
  <c r="D12" i="1"/>
  <c r="D37" i="1"/>
  <c r="D19" i="1"/>
  <c r="D25" i="1"/>
  <c r="D36" i="1"/>
  <c r="D24" i="1"/>
  <c r="D35" i="1"/>
  <c r="D18" i="1"/>
  <c r="D14" i="1"/>
  <c r="D27" i="1"/>
  <c r="D23" i="1"/>
  <c r="D11" i="1"/>
  <c r="F9" i="1"/>
  <c r="E33" i="1" l="1"/>
  <c r="E32" i="1"/>
  <c r="E31" i="1"/>
  <c r="E24" i="1"/>
  <c r="E15" i="1"/>
  <c r="E36" i="1"/>
  <c r="E12" i="1"/>
  <c r="E19" i="1"/>
  <c r="E18" i="1"/>
  <c r="E17" i="1"/>
  <c r="E37" i="1"/>
  <c r="E14" i="1"/>
  <c r="E21" i="1"/>
  <c r="E13" i="1"/>
  <c r="E20" i="1"/>
  <c r="E29" i="1"/>
  <c r="E28" i="1"/>
  <c r="E25" i="1"/>
  <c r="E16" i="1"/>
  <c r="E35" i="1"/>
  <c r="E11" i="1"/>
  <c r="E23" i="1"/>
  <c r="E27" i="1"/>
</calcChain>
</file>

<file path=xl/sharedStrings.xml><?xml version="1.0" encoding="utf-8"?>
<sst xmlns="http://schemas.openxmlformats.org/spreadsheetml/2006/main" count="1080" uniqueCount="632">
  <si>
    <t xml:space="preserve">Kabir et al. [21] </t>
  </si>
  <si>
    <t xml:space="preserve">Crawford [9] </t>
  </si>
  <si>
    <t xml:space="preserve">Nacelle </t>
  </si>
  <si>
    <t xml:space="preserve">Weight of steel (t) </t>
  </si>
  <si>
    <t xml:space="preserve">Weight of copper (t) </t>
  </si>
  <si>
    <t xml:space="preserve">Weight of aluminum (t) </t>
  </si>
  <si>
    <t xml:space="preserve">Weight of glass (t) </t>
  </si>
  <si>
    <t xml:space="preserve">Weight of polyester (t) </t>
  </si>
  <si>
    <t xml:space="preserve">Weight of plastic (t) </t>
  </si>
  <si>
    <t xml:space="preserve">Weight of iron (t) </t>
  </si>
  <si>
    <t xml:space="preserve">Weight of silica (t) </t>
  </si>
  <si>
    <t xml:space="preserve">Weight of fiberglass (t) </t>
  </si>
  <si>
    <t xml:space="preserve">Weight of epoxy resin (t) </t>
  </si>
  <si>
    <t xml:space="preserve">Generator </t>
  </si>
  <si>
    <t xml:space="preserve">Blades </t>
  </si>
  <si>
    <t xml:space="preserve">21.69 0.79 </t>
  </si>
  <si>
    <t xml:space="preserve">3.5 0.08 </t>
  </si>
  <si>
    <t xml:space="preserve">0 0.03 </t>
  </si>
  <si>
    <t xml:space="preserve">0 0.01 </t>
  </si>
  <si>
    <t xml:space="preserve">0 0.00 </t>
  </si>
  <si>
    <t xml:space="preserve">18.5 0.07 </t>
  </si>
  <si>
    <t xml:space="preserve">0.344 0.00 </t>
  </si>
  <si>
    <t xml:space="preserve">0.8 0.00 </t>
  </si>
  <si>
    <t xml:space="preserve">1.2 0.00 </t>
  </si>
  <si>
    <t xml:space="preserve">Average 
distribution 
of materials </t>
  </si>
  <si>
    <t xml:space="preserve">Weight of aluminum </t>
  </si>
  <si>
    <t xml:space="preserve">Weight of iron </t>
  </si>
  <si>
    <t xml:space="preserve">Weight of steel </t>
  </si>
  <si>
    <t xml:space="preserve">Weight of copper </t>
  </si>
  <si>
    <t xml:space="preserve">Weight of glass </t>
  </si>
  <si>
    <t xml:space="preserve">Weight of polyester </t>
  </si>
  <si>
    <t xml:space="preserve">Weight of plastic </t>
  </si>
  <si>
    <t xml:space="preserve">Weight of silica </t>
  </si>
  <si>
    <t xml:space="preserve">Weight of fiberglass </t>
  </si>
  <si>
    <t xml:space="preserve">Weight of epoxy resin </t>
  </si>
  <si>
    <t>Etude sur la répartition des matériaux pour la nacelle, le générateur et les pales d'après les études précédentes :</t>
  </si>
  <si>
    <t>Pales</t>
  </si>
  <si>
    <t>Generator</t>
  </si>
  <si>
    <t>Blades</t>
  </si>
  <si>
    <t>Eolienne</t>
  </si>
  <si>
    <t xml:space="preserve">Martinez 
et al. [25] </t>
  </si>
  <si>
    <t>Poids total éolienne</t>
  </si>
  <si>
    <t xml:space="preserve">Rated power of wind turbine </t>
  </si>
  <si>
    <t>Total weight of wind turbine</t>
  </si>
  <si>
    <t>Puissance nominale éolienne</t>
  </si>
  <si>
    <t>Concrete</t>
  </si>
  <si>
    <t>Steel</t>
  </si>
  <si>
    <t>Béton</t>
  </si>
  <si>
    <t>Acier</t>
  </si>
  <si>
    <t>Total weight of component</t>
  </si>
  <si>
    <t>Poids total de l'élément</t>
  </si>
  <si>
    <t xml:space="preserve"> </t>
  </si>
  <si>
    <r>
      <rPr>
        <sz val="22"/>
        <color rgb="FFFEE60E"/>
        <rFont val="Helvetica"/>
        <family val="2"/>
      </rPr>
      <t>■</t>
    </r>
    <r>
      <rPr>
        <sz val="12"/>
        <color theme="0" tint="-0.34998626667073579"/>
        <rFont val="Helvetica Neue Ultrafin"/>
      </rPr>
      <t xml:space="preserve">denis juillard  </t>
    </r>
    <r>
      <rPr>
        <sz val="12"/>
        <color theme="0" tint="-0.499984740745262"/>
        <rFont val="Helvetica Neue Maigre"/>
      </rPr>
      <t>ingenieur hes sarl</t>
    </r>
    <r>
      <rPr>
        <sz val="1"/>
        <color theme="0" tint="-0.249977111117893"/>
        <rFont val="Helvetica Neue Maigre"/>
      </rPr>
      <t xml:space="preserve">
</t>
    </r>
    <r>
      <rPr>
        <sz val="10"/>
        <color rgb="FFFFFF00"/>
        <rFont val="Helvetica"/>
        <family val="2"/>
      </rPr>
      <t xml:space="preserve">         </t>
    </r>
    <r>
      <rPr>
        <sz val="10"/>
        <color theme="0" tint="-0.34998626667073579"/>
        <rFont val="Helvetica Neue UltraLight"/>
      </rPr>
      <t>sustainability   cleantech   enjoyneering</t>
    </r>
  </si>
  <si>
    <t xml:space="preserve"> Mise à jour : 2024 04 05</t>
  </si>
  <si>
    <t>Génératrice</t>
  </si>
  <si>
    <t xml:space="preserve">Fondations [1] </t>
  </si>
  <si>
    <t xml:space="preserve"> [21] </t>
  </si>
  <si>
    <t xml:space="preserve"> [1] </t>
  </si>
  <si>
    <t xml:space="preserve"> [9] </t>
  </si>
  <si>
    <t xml:space="preserve"> [25] </t>
  </si>
  <si>
    <t>Crawford RH (2009) Life cycle energy and greenhouse emissions analysis of wind turbines and the effect of size on energy yield. Renew Sustain Energy Rev 13: 2653-2660.</t>
  </si>
  <si>
    <t>Kabir MR, Rooke B, Dassanayake M, Fleck BA (2012) Comparative life cycle energy, emission, and economic analysis of 100kW nameplate wind power generation. Renew Sustain Energy Rev 37: 133-141.</t>
  </si>
  <si>
    <t>Martinez E, Sanz F, Pellegrini S, Jimenez E, Blanco J (2009) Life cycle assessment of a multi- megawatt wind turbine. Renew Energy 34: 667-673.</t>
  </si>
  <si>
    <t xml:space="preserve">Juillard DJ (2024) </t>
  </si>
  <si>
    <t>Sources</t>
  </si>
  <si>
    <t>Conclusions</t>
  </si>
  <si>
    <t xml:space="preserve">Foundation [1] </t>
  </si>
  <si>
    <t>Notre étude montre que la fondation est le composant qui affecte le plus l'environnement, en particulier le ciment, qui est la principale cause d'impact . Ce fait souligne la nécessité de poursuivre les recherches sur les processus de fabrication du ciment, de manière à pouvoir réduire son impact sur l'environnement. A noter toutefois que la dalle de béton armé supportant l'éolienne peut être entièrement recyclée en fin de vie de celle-ci, au même titre que les autres éléments de l'éolienne.</t>
  </si>
  <si>
    <t>From our study we can see that the foundation is the component which most affects the environment, particularly the cement, which is the main cause of the impact. This fact points to the need to continue research into the manufacturing processes involved in preparing cement in such a way that it would be possible to reduce its environmental impact. It should be noted, however, that the reinforced concrete slab supporting the turbine can be fully recycled at the end of its life, in the same way as the other components of the turbine.</t>
  </si>
  <si>
    <t xml:space="preserve">Material </t>
  </si>
  <si>
    <t xml:space="preserve">Steel </t>
  </si>
  <si>
    <t xml:space="preserve">Copper </t>
  </si>
  <si>
    <t xml:space="preserve">Aluminum </t>
  </si>
  <si>
    <t xml:space="preserve">Glass </t>
  </si>
  <si>
    <t xml:space="preserve">Epoxy </t>
  </si>
  <si>
    <t xml:space="preserve">Polyester </t>
  </si>
  <si>
    <t xml:space="preserve">Fiberglass </t>
  </si>
  <si>
    <t xml:space="preserve">GRP </t>
  </si>
  <si>
    <t xml:space="preserve">Iron </t>
  </si>
  <si>
    <t xml:space="preserve">Concrete </t>
  </si>
  <si>
    <t xml:space="preserve">Diesel </t>
  </si>
  <si>
    <t xml:space="preserve">Crane </t>
  </si>
  <si>
    <t xml:space="preserve">Excavator </t>
  </si>
  <si>
    <t xml:space="preserve">Materiaux </t>
  </si>
  <si>
    <t>₂³</t>
  </si>
  <si>
    <t xml:space="preserve"> [2] </t>
  </si>
  <si>
    <t xml:space="preserve"> [3] </t>
  </si>
  <si>
    <t xml:space="preserve"> [4] </t>
  </si>
  <si>
    <t xml:space="preserve">Acier </t>
  </si>
  <si>
    <t xml:space="preserve">Cuivre </t>
  </si>
  <si>
    <t xml:space="preserve">Verre </t>
  </si>
  <si>
    <t xml:space="preserve">Fibre de verre </t>
  </si>
  <si>
    <t xml:space="preserve">Fer </t>
  </si>
  <si>
    <t xml:space="preserve">Béton </t>
  </si>
  <si>
    <t xml:space="preserve">Grue </t>
  </si>
  <si>
    <t xml:space="preserve">Excavatrice, pelle mécanique </t>
  </si>
  <si>
    <t xml:space="preserve"> [5] </t>
  </si>
  <si>
    <t xml:space="preserve"> [6] </t>
  </si>
  <si>
    <t xml:space="preserve"> [7] </t>
  </si>
  <si>
    <t xml:space="preserve"> [8] </t>
  </si>
  <si>
    <t>Onshore Terminal Construction and Operation - Supporting Assumptions.</t>
  </si>
  <si>
    <t>Department for Transport statistics (2011) Fuel consumption by HGV type in Great Britain, 1993-2014.</t>
  </si>
  <si>
    <t xml:space="preserve">Flower DJM, Sanjayan JG (2007) Green House Gas Emissions due to Concrete Manufacture. The Int J Life Cycle Assess 12: 282. </t>
  </si>
  <si>
    <t xml:space="preserve"> Marks J, Lubetsky J, Steiner BA, Faerden T, Lindstad T, et al. (2006) Metal Industry Emissions. IPCC Guidelines for National Greenhouse Gas Inventories, Chapter 4.</t>
  </si>
  <si>
    <t>Life Cycle Analysis of the Embodied Carbon Emissions from 14 Wind Turbines
with Rated Powers between 50 Kw and 3.4 Mw</t>
  </si>
  <si>
    <r>
      <t xml:space="preserve">Effectivement, le vent, le courant d’une rivière et la lumière du soleil sont des sources d’énergie intarissables, mais les matériaux composant les centrales solaires, éoliennes, géothermiques et hydroélectriques ne le sont pas. Rapporté à sa production électrique, </t>
    </r>
    <r>
      <rPr>
        <sz val="18"/>
        <color rgb="FF059305"/>
        <rFont val="Merriweather"/>
      </rPr>
      <t xml:space="preserve">l’éolien consomme d’énormes quantités de béton </t>
    </r>
    <r>
      <rPr>
        <sz val="18"/>
        <color rgb="FF545454"/>
        <rFont val="Merriweather"/>
      </rPr>
      <t xml:space="preserve">coulées dans le sol pour l’ancrage des machines. Mais c’est l’hydroélectricité qui remporte la palme avec 3 000 tonnes de béton par mégawatt. </t>
    </r>
  </si>
  <si>
    <r>
      <t>-</t>
    </r>
    <r>
      <rPr>
        <sz val="18"/>
        <color theme="1"/>
        <rFont val=".SFNS"/>
      </rPr>
      <t>4</t>
    </r>
    <r>
      <rPr>
        <sz val="15"/>
        <color theme="1"/>
        <rFont val=".SFNS"/>
      </rPr>
      <t xml:space="preserve">3MWTurbine </t>
    </r>
  </si>
  <si>
    <r>
      <t>w ith</t>
    </r>
    <r>
      <rPr>
        <sz val="18"/>
        <color theme="1"/>
        <rFont val=".SFNS"/>
      </rPr>
      <t>globalwindpower</t>
    </r>
    <r>
      <rPr>
        <sz val="17"/>
        <color theme="1"/>
        <rFont val=".SFNS"/>
      </rPr>
      <t>capacity</t>
    </r>
    <r>
      <rPr>
        <sz val="18"/>
        <color theme="1"/>
        <rFont val=".SFNS"/>
      </rPr>
      <t xml:space="preserve">expected </t>
    </r>
    <r>
      <rPr>
        <sz val="19"/>
        <color theme="1"/>
        <rFont val=".SFNS"/>
      </rPr>
      <t>demand</t>
    </r>
    <r>
      <rPr>
        <sz val="20"/>
        <color theme="1"/>
        <rFont val=".SFNS"/>
      </rPr>
      <t>for</t>
    </r>
    <r>
      <rPr>
        <sz val="19"/>
        <color theme="1"/>
        <rFont val=".SFNS"/>
      </rPr>
      <t>minerals</t>
    </r>
    <r>
      <rPr>
        <sz val="20"/>
        <color theme="1"/>
        <rFont val=".SFNS"/>
      </rPr>
      <t>will</t>
    </r>
    <r>
      <rPr>
        <sz val="19"/>
        <color theme="1"/>
        <rFont val=".SFNS"/>
      </rPr>
      <t>be</t>
    </r>
    <r>
      <rPr>
        <sz val="18"/>
        <color theme="1"/>
        <rFont val=".SFNS"/>
      </rPr>
      <t xml:space="preserve">significant. </t>
    </r>
    <r>
      <rPr>
        <sz val="22"/>
        <color theme="1"/>
        <rFont val=".SFNS"/>
      </rPr>
      <t xml:space="preserve">to </t>
    </r>
    <r>
      <rPr>
        <sz val="17"/>
        <color theme="1"/>
        <rFont val=".SFNS"/>
      </rPr>
      <t>increase</t>
    </r>
    <r>
      <rPr>
        <sz val="20"/>
        <color theme="1"/>
        <rFont val=".SFNS"/>
      </rPr>
      <t>by</t>
    </r>
    <r>
      <rPr>
        <sz val="17"/>
        <color theme="1"/>
        <rFont val=".SFNS"/>
      </rPr>
      <t>63%</t>
    </r>
    <r>
      <rPr>
        <sz val="19"/>
        <color theme="1"/>
        <rFont val=".SFNS"/>
      </rPr>
      <t>by</t>
    </r>
    <r>
      <rPr>
        <sz val="18"/>
        <color theme="1"/>
        <rFont val=".SFNS"/>
      </rPr>
      <t xml:space="preserve">2023thefuture </t>
    </r>
  </si>
  <si>
    <t xml:space="preserve">« Avec la capacité mondiale de l’éolien qui devrait croître de 63 % d’ici 2023, la demande future en </t>
  </si>
  <si>
    <t xml:space="preserve">métaux sera conséquente. » (Source : Banque mondiale) </t>
  </si>
  <si>
    <t xml:space="preserve">Pour construire une éolienne de 3 mégawatts, il faut : </t>
  </si>
  <si>
    <t>1 200 tonnes de béton ; 335 tonnes d’acier ;</t>
  </si>
  <si>
    <t>4,7 tonnes de cuivre ;</t>
  </si>
  <si>
    <t xml:space="preserve">3 tonnes d’aluminium ; </t>
  </si>
  <si>
    <t xml:space="preserve">2 tonnes de terres rares. </t>
  </si>
  <si>
    <t>Les éoliennes terrestres ont des émissions de carbone incorporées plus importantes au fur et à mesure que leur puissance nominale augmente. Cela est dû à l'augmentation des matériaux nécessaires à la production des éoliennes. Cependant, lorsque les émissions de carbone liées à la production sont comparées à la quantité d'électricité produite par chaque éolienne, les éoliennes les plus puissantes produisent moins d'émissions de carbone par rapport à leur production d'électricité. Il est donc avantageux d'installer moins de grandes turbines plutôt que de nombreuses petites turbines afin de minimiser les émissions de carbone tout en maximisant la production d'électricité. Toutefois, les paramètres actuels du système FiT peuvent faire en sorte qu'il soit financièrement plus viable pour les entreprises d'installation et de production de capitaliser sur l'installation de turbines de plus faible puissance, qui offriront un meilleur rendement financier sur le marché actuel bien qu'elles présentent moins d'avantages pour l'environnement. Même si les petites turbines produisent plus d'émissions par kilowattheure d'électricité, leur intensité carbonique reste bien inférieure à celle des sources non renouvelables, comme le charbon, et se situe dans la fourchette basse des technologies d'énergie renouvelable. Cela indique qu'en dépit des émissions de carbone nécessaires à la production des turbines, celles-ci restent l'une des meilleures options actuellement disponibles pour produire de l'électricité à faible teneur en carbone.</t>
  </si>
  <si>
    <t>Analyse de sensibilité</t>
  </si>
  <si>
    <t>Une analyse de sensibilité a été réalisée pour déterminer les paramètres ayant le plus d'impact sur l'intensité carbone. L'acier utilisé dans les composants de l'éolienne (fabrication) a été calculé séparément de l'acier de renforcement des fondations (installation). Lorsque la sensibilité a été calculée, l'acier de l'éolienne ou le renforcement de l'acier des fondations ont eu le plus grand impact sur l'intensité carbone (figure 2). Le deuxième facteur le plus important était soit l'autre composant en acier, soit la fondation en béton de chaque éolienne.</t>
  </si>
  <si>
    <t>Introduction</t>
  </si>
  <si>
    <t>Les moulins à vent et leur capacité à capter le vent et à le convertir en énergie sont probablement utilisés par les civilisations humaines depuis plus de deux mille ans [7]. Les éoliennes sont une source de production d'énergie renouvelable de plus en plus populaire au Royaume-Uni et dans le monde entier [8]. La construction d'installations éoliennes à grande échelle a commencé dans les années 1990, et le nombre d'installations n'a cessé d'augmenter depuis lors [9,10] en raison de leur capacité à produire de l'électricité avec un minimum d'émissions de gaz à effet de serre (GES) [11]. Rien qu'en 2012, 44 711 MW d'éoliennes ont été ajoutés, portant la capacité mondiale à 282 482 MW [9]. Ces chiffres ne devraient qu'augmenter à mesure que les pays, en particulier ceux de l'Union européenne, s'efforcent d'atteindre leurs objectifs de réduction des émissions de carbone pour 2020 et 2050. À la fin de l'année 2012, le Royaume-Uni se situait au sixième rang mondial en termes de capacité installée, derrière la Chine, les États-Unis, l'Allemagne, l'Espagne et l'Inde [8].</t>
  </si>
  <si>
    <t>Le gouvernement britannique envisage d'étendre encore ce système d'ici le milieu du siècle afin d'atteindre ses propres objectifs de réduction des émissions de gaz à effet de serre [2,3]. Le Royaume-Uni doit augmenter la capacité des éoliennes terrestres, qui est actuellement de 15,4 térawattheures (TWh) par an, pour atteindre entre 24 et 32 TWh d'ici à 2020 [12,13]. Les plus grandes éoliennes terrestres actuellement fabriquées, d'une puissance de 7,5 MW [14,15], offrent une meilleure conversion de l'énergie du vent en fil par rapport aux plus petites éoliennes disponibles [16,17]. L'installation de 509 de ces turbines de 7,5 MW permettrait d'atteindre l'objectif de 24 TWh et de 983 turbines l'objectif de 32 TWh. Cependant, cela n'est pas réaliste car des turbines de différentes puissances inférieures à 7,5 MW sont installées au Royaume-Uni, et un plus grand nombre de ces turbines plus petites sera nécessaire pour atteindre l'objectif [18].</t>
  </si>
  <si>
    <t>Les compensations carbone liées à l'électricité produite par les éoliennes sont calculées sans tenir compte des émissions produites lors de la fabrication, du transport et de l'installation des éoliennes [19]. Le fait de ne prendre en compte que les émissions liées à l'exploitation donne une fausse idée de l'impact environnemental du cycle de vie d'une éolienne [20]. La fabrication des composants, le transport, l'installation, la maintenance et la mise hors service des éoliennes entraînent tous des coûts énergétiques et des empreintes carbone correspondantes [21]. Une fois que l'éolienne est opérationnelle, elle n'émet des gaz à effet de serre que pendant sa maintenance [21], qui a lieu pendant sa durée de vie sous la forme de déplacements des travailleurs vers les éoliennes et de la production et de l'installation de toutes les pièces qui doivent être remplacées [5]. C'est donc au stade de l'exploitation que les éoliennes se distinguent des sources traditionnelles de production d'énergie. Par conséquent, ces émissions doivent être prises en compte pour évaluer avec précision les compensations des éoliennes. Le calcul du carbone incorporé à partir de la production permet de déterminer la véritable compensation carbone pendant l'exploitation d'une éolienne. Différentes mesures sont utilisées pour l'estimer, telles que l'analyse du cycle de vie (ACV), l'intensité du carbone, les émissions évitées et la récupération du carbone.</t>
  </si>
  <si>
    <t>L'analyse du cycle de vie (ACV) permet de déterminer l'impact de la durée de vie d'un produit sur l'environnement, du berceau à la tombe. Elle couvre tous les aspects de la chaîne d'approvisionnement et du cycle de vie, depuis l'achat et le traitement des matières premières jusqu'à l'utilisation du produit final, en passant par le traitement en fin de vie, le recyclage et la méthode d'élimination des matériaux restants [22]. Les résultats de chaque ACV varient en fonction de l'objectif, de la portée, des processus pris en compte et des hypothèses formulées dans l'analyse [23]. Par exemple, toutes les ACV des éoliennes n'incluent pas le recyclage des matériaux à la fin de leur vie, ce qui peut avoir un impact considérable sur l'empreinte carbone totale de l'éolienne [11]. En raison de la part inévitable d'incertitude qui découle de la modélisation, les résultats des ACV ne sont pas exacts ; il s'agit plutôt des meilleures estimations des impacts sur la base des données utilisées [22].</t>
  </si>
  <si>
    <t>Les ACV suivent deux approches principales, soit un modèle d'entrées-sorties, soit une analyse de la chaîne de processus. Les modèles entrées-sorties évaluent toutes les entrées et sorties du modèle qui affectent l'unité fonctionnelle - le produit du système qui est utilisé pour la comparaison et pour lequel une valeur peut être calculée [22,24]. Pour les ACV des éoliennes, l'unité fonctionnelle est souvent définie comme les émissions de carbone produites par kWh, qui peuvent ensuite être utilisées dans les calculs pour comparer les émissions de carbone de différentes éoliennes [25]. Les analyses de la chaîne de processus sont basées sur des enregistrements détaillés des matériaux et des processus pour chaque étape du cycle de vie [26]. Il peut être très difficile d'obtenir les informations spécifiques nécessaires pour chaque étape du cycle de vie de l'un ou l'autre processus. Lorsque c'est le cas, un hybride des deux méthodes est le plus efficace pour réduire l'incertitude des résultats [8].</t>
  </si>
  <si>
    <t>La comparaison de l'intensité carbone peut aider à déterminer quelle configuration de turbines produira le moins d'émissions de GES pour l'électricité restituée. Comparées aux sources d'énergie non renouvelables, les éoliennes ont une intensité moyenne en carbone nettement inférieure [18,29].</t>
  </si>
  <si>
    <t>Émissions évitées et période de récupération du carbone</t>
  </si>
  <si>
    <t>La plupart des turbines ont une durée de vie estimée à 20 ans, et quelques-unes à 25 ou 30 ans [16,27]. Le permis de construire stipule comme condition la manière dont le site et la turbine doivent être traités une fois qu'ils ont atteint la fin de leur durée de vie. Peu de parcs éoliens au Royaume-Uni ont atteint ce stade en raison de la longévité des turbines, mais c'est une question qui va devenir plus importante au cours de la prochaine décennie [31]. Le processus exact de démantèlement est spécifique à chaque site, mais il comprend idéalement l'enlèvement de l'éolienne et des fondations afin de remettre le site dans l'état où il se trouvait avant l'installation de l'éolienne [31]. Le démantèlement nécessite des machines émettrices de gaz à effet de serre, qui sont amenées sur le site pour déconstruire la tour et éventuellement les fondations [11]. Cependant, il arrive que les fondations soient laissées sur place après l'enlèvement de l'éolienne ou que l'entreprise demande à réalimenter le site en remplaçant les éoliennes [10].</t>
  </si>
  <si>
    <t>L'extraction et le traitement des matériaux des turbines représentent systématiquement la plus grande part de l'énergie et des émissions de GES dans les ACV des turbines [5,20,21]. Le recyclage de ces matériaux a un impact considérable sur les émissions totales de GES des turbines, car ces matériaux ont des niveaux de carbone incorporé parmi les plus élevés [20,23]. Si le processus de démantèlement inclut le recyclage, les émissions totales de la durée de vie d'une éolienne soumises à ces processus peuvent être réduites de manière significative [28].</t>
  </si>
  <si>
    <t>Autres facteurs influençant l'ACV des éoliennes</t>
  </si>
  <si>
    <t>Les vents étant variables, la vitesse agissant sur l'éolienne n'est pas toujours constante, ce qui signifie qu'une éolienne produit une quantité d'électricité inférieure à sa capacité nominale. Pour tenir compte de ce phénomène, un facteur de capacité est appliqué à la puissance nominale, qui correspond à la quantité réelle d'énergie produite au cours d'une année, exprimée en pourcentage de la puissance nominale [9], ce qui reflète l'efficacité réelle du système. Les éoliennes sont classées en fonction de leur puissance nominale, qui correspond à la quantité d'électricité que l'éolienne produirait si elle fonctionnait en permanence à pleine capacité.</t>
  </si>
  <si>
    <t>Au Royaume-Uni, le facteur de capacité moyen des éoliennes terrestres était de 25,8 % en 2012 [32]. Le facteur de capacité a la capacité d'influencer les émissions de carbone correspondantes des éoliennes [20]. Plus le facteur de capacité est faible, plus le rendement énergétique de l'éolienne est faible. Si le rendement énergétique de l'éolienne est plus faible, les émissions par kWh d'électricité produite seront plus importantes.</t>
  </si>
  <si>
    <t>Les besoins éoliens terrestres en Suisse</t>
  </si>
  <si>
    <t>Nayak et al [33] ont déterminé que les facteurs de capacité peuvent affecter de manière substantielle les émissions de carbone provenant de la production de turbines. Dans leur analyse, le facteur de capacité moyen des turbines était de 30 %, ce qui se traduisait par un délai de récupération des émissions de carbone de 27 mois. La modification du facteur de capacité a entraîné une variation de trois mois du délai de récupération [33]. L'analyse de sensibilité réalisée par Nayak et al [33] a montré que l'augmentation du facteur de capacité à 45 % avait un impact plus important sur la réduction du délai de récupération des émissions de carbone. White [20] a analysé trois parcs éoliens opérationnels dans le Midwest des États-Unis pendant plusieurs années et a constaté que les facteurs de capacité étaient bien inférieurs aux projections du fabricant ; les facteurs de capacité ont chuté de 33 % à 25,6 %, de 35 % à 28,6 % et de 31 % à 19,9 % [19]. Ardente et al [28] ont obtenu des résultats similaires en comparant le facteur de charge d'un parc éolien italien dont la valeur théorique était de 30 %, alors que l'éolienne ne produisait qu'à 19 % [28]. Par conséquent, l'utilisation des valeurs de facteur de capacité les plus précises pour le site d'installation, plutôt que les valeurs du fabricant, permettra d'obtenir des évaluations plus précises du retour sur investissement en raison de sa capacité considérable à influencer le retour sur investissement du carbone.</t>
  </si>
  <si>
    <t>Les émissions dérivées de la perturbation du sol et de la végétation pendant la construction d'une éolienne peuvent avoir un impact considérable sur les émissions totales du cycle de vie d'une éolienne, mais elles sont rarement incluses dans les ACV. Les éoliennes construites sur des sols tourbeux sont particulièrement préoccupantes au Royaume-Uni en raison du potentiel d'émissions de carbone importantes en cas de perturbation [33]. L'enlèvement de la tourbe et de la végétation entraîne une perte estimée à 0,12 et 0,31 tC/ha/an [34,35] qui se serait accumulée chaque année si la tourbe n'avait pas été perturbée. L'élimination de la tourbe entraîne également la perte du carbone déjà accumulé. Les sols des tourbières sont souvent drainés à la suite de travaux de construction, ce qui augmente le taux de décomposition dans le sol et contribue à des émissions de carbone supplémentaires [33]. Ces perturbations combinées peuvent représenter 51 % des pertes de carbone dues à l'installation d'un parc éolien sur un sol tourbeux [33]. Si le parc est installé sur un site mal adapté et mal géré, le temps de retour sur investissement peut atteindre 19 ans, avant même de prendre en compte les émissions liées à la fabrication de l'éolienne [33]. Le gouvernement écossais exige désormais que les parcs éoliens fassent l'objet d'une évaluation des émissions de carbone lors de la demande d'autorisation [36] afin de tenir compte de cette perte potentielle de carbone. Il s'agit de s'assurer que la construction de nouvelles éoliennes a des effets positifs significatifs plutôt que d'annuler les avantages de la production d'électricité renouvelable.</t>
  </si>
  <si>
    <t>Pour quantifier avec précision les économies de carbone réalisées grâce aux éoliennes, les émissions résultant de la production des éoliennes doivent être déduites de la compensation. Les ACV des études précédentes contiennent de nombreux détails sur les émissions provenant de certains aspects du cycle de vie, mais dans cette étude, nous avons tenté de saisir les émissions provenant de la fabrication des composants, du transport routier vers le site et de l'installation sur site pour une gamme de turbines utilisées au Royaume-Uni, car ce sont les domaines de l'ACV dont il a été démontré précédemment qu'ils contribuaient le plus aux émissions globales. Les incitations gouvernementales en vigueur, sous la forme de tarifs de rachat, ont également été prises en compte dans l'évaluation afin de déterminer si les incitations financières pouvaient l'emporter sur le potentiel de compensation plus rapide des émissions de carbone.</t>
  </si>
  <si>
    <t>Matériels et méthodes</t>
  </si>
  <si>
    <t>Au total, 14 turbines différentes ont été analysées, d'une puissance allant de 50 kW à 3,4 MW. Des données ont été obtenues pour deux turbines d'une puissance nominale de 100 kW et deux de 2,05 MW, appelées respectivement 100 kWA et 100 kWB et 2,05 MWA et 2,05 MWB. Lorsqu'il est fait référence à la durée de vie de 20 ans d'une turbine, celle-ci est désignée par sa puissance nominale et l'indice "20 ans" (c'est-à-dire 900 kW20 ans) et l'indice "25 ans" est utilisé pour les turbines qui fonctionnent pendant 5 ans de plus que les 20 ans prévus.</t>
  </si>
  <si>
    <t>Pour les émissions du cycle de vie, l'ACV a été divisée en trois sections : fabrication, transport et installation. La création du profil d'émissions des différentes turbines a nécessité des données spécifiques concernant le poids des matériaux et les méthodes de transport. Ces données ont été obtenues auprès des deux fabricants et des estimations ont été faites à partir de données disponibles dans des études antérieures [21].</t>
  </si>
  <si>
    <t>Émissions liées à la fabrication</t>
  </si>
  <si>
    <t>Dans les cas où seul le poids d'un composant était disponible, mais pas les matériaux, une estimation de la composition des matériaux a été déterminée sur la base du pourcentage moyen de matériaux indiqué dans les études précédentes ; c'était souvent le cas pour le générateur de turbine. Les études antérieures qui indiquaient les matériaux et le poids des composants ont montré qu'en moyenne, le générateur était composé de 79,67 % d'acier et de 20,33 % de cuivre. Une liste d'estimations de matériaux basées sur des études antérieures a été établie (tableau 2).</t>
  </si>
  <si>
    <t>Les valeurs connues pour certaines turbines ont été mises à l'échelle et appliquées entre turbines du même fabricant, en partant de l'hypothèse que le poids de chaque composant serait proportionnel pour les différentes turbines de puissance nominale. Cette hypothèse n'a pas été utilisée pour la hauteur de la tour, car la hauteur de la tour n'est pas uniquement basée sur la puissance nominale du générateur. Afin d'échelonner la hauteur de la tour, le poids a été calculé en tonnes par mètre pour les turbines connues de cette société, et le poids moyen par mètre a ensuite été appliqué aux hauteurs des autres turbines de la même société.</t>
  </si>
  <si>
    <t>Émissions dues au transport</t>
  </si>
  <si>
    <t>Émissions liées à l'installation</t>
  </si>
  <si>
    <t>La production de fondations en béton et d'armatures en acier a été incluse dans les estimations des émissions liées à l'installation. Les émissions liées au béton ont été calculées sur la base du volume de béton utilisé. Si les valeurs du béton étaient inconnues, les estimations du volume de béton ont été basées sur le volume de béton par mètre de hauteur de tour utilisé dans la construction d'autres turbines par la même entreprise. La hauteur de la tour plutôt que le poids de la tour a été utilisée pour déterminer le volume parce que la hauteur de la tour est une valeur connue pour toutes les turbines, alors que le poids est parfois extrapolé à partir des données d'autres turbines. L'armature en acier a été calculée selon la même méthode.</t>
  </si>
  <si>
    <t>Outre les matériaux de fondation, les émissions des excavateurs et des grues ont été incluses dans la partie de l'ACV consacrée à l'installation, sur la base des heures de fonctionnement. Lorsque ces émissions n'étaient pas connues, elles ont été calculées sur la base de la quantité de béton nécessaire pour les fondations. Cela se justifie par le fait que l'excavatrice enlève le sol pour le béton et que le volume enlevé est donc directement lié à la quantité de béton coulé.</t>
  </si>
  <si>
    <t>Enfin, les émissions de la grue, comme celles de l'excavateur, ont été calculées sur la base des heures de fonctionnement. La valeur donnée pour la durée d'utilisation de la grue (16 heures) a été appliquée à toutes les turbines plutôt qu'en fonction de la taille des turbines, car les composants nécessitent l'utilisation d'une grue quelle que soit leur taille. Des grues plus grandes ou des grues supplémentaires ont été prises en compte pour l'installation de turbines plus lourdes.</t>
  </si>
  <si>
    <t>Calculs de rentabilité</t>
  </si>
  <si>
    <t>₂  ²  ³</t>
  </si>
  <si>
    <t>Analyse du cycle de vie des éoliennes (ACV)</t>
  </si>
  <si>
    <t>Emissions</t>
  </si>
  <si>
    <t>Facteur conversion</t>
  </si>
  <si>
    <t>Unité américaine</t>
  </si>
  <si>
    <r>
      <rPr>
        <b/>
        <sz val="11"/>
        <color theme="1" tint="0.249977111117893"/>
        <rFont val="ArialMT"/>
      </rPr>
      <t>Équation 1 :</t>
    </r>
    <r>
      <rPr>
        <sz val="11"/>
        <color theme="1" tint="0.249977111117893"/>
        <rFont val="ArialMT"/>
      </rPr>
      <t xml:space="preserve"> Détermination de la production totale de l'éolienne (O en MWh) où R est la puissance nominale de l'éolienne en MW, 8760 est le nombre d'heures dans une année, 0,258 est le facteur de charge moyen pour les éoliennes terrestres en Suisse en 2022 [13], et L est la durée de vie de l'éolienne en années.</t>
    </r>
  </si>
  <si>
    <r>
      <t xml:space="preserve">                                                                </t>
    </r>
    <r>
      <rPr>
        <b/>
        <sz val="11"/>
        <color theme="1" tint="0.249977111117893"/>
        <rFont val="Arial"/>
        <family val="2"/>
      </rPr>
      <t xml:space="preserve">  O</t>
    </r>
    <r>
      <rPr>
        <sz val="11"/>
        <color theme="1" tint="0.249977111117893"/>
        <rFont val="Arial"/>
        <family val="2"/>
      </rPr>
      <t xml:space="preserve"> (MWh) </t>
    </r>
    <r>
      <rPr>
        <sz val="11"/>
        <color theme="1"/>
        <rFont val="Arial"/>
        <family val="2"/>
      </rPr>
      <t xml:space="preserve">= </t>
    </r>
    <r>
      <rPr>
        <b/>
        <sz val="11"/>
        <color theme="1"/>
        <rFont val="Arial"/>
        <family val="2"/>
      </rPr>
      <t>R</t>
    </r>
    <r>
      <rPr>
        <sz val="11"/>
        <color theme="1"/>
        <rFont val="Arial"/>
        <family val="2"/>
      </rPr>
      <t xml:space="preserve"> (MW) × </t>
    </r>
    <r>
      <rPr>
        <b/>
        <sz val="11"/>
        <color theme="1"/>
        <rFont val="Arial"/>
        <family val="2"/>
      </rPr>
      <t>8 760</t>
    </r>
    <r>
      <rPr>
        <sz val="11"/>
        <color theme="1"/>
        <rFont val="Arial"/>
        <family val="2"/>
      </rPr>
      <t xml:space="preserve"> (h/a) × </t>
    </r>
    <r>
      <rPr>
        <b/>
        <sz val="11"/>
        <color theme="1"/>
        <rFont val="Arial"/>
        <family val="2"/>
      </rPr>
      <t>0.258</t>
    </r>
    <r>
      <rPr>
        <sz val="11"/>
        <color theme="1"/>
        <rFont val="Arial"/>
        <family val="2"/>
      </rPr>
      <t xml:space="preserve"> (facteur de charge en CH) × </t>
    </r>
    <r>
      <rPr>
        <b/>
        <sz val="11"/>
        <color theme="1"/>
        <rFont val="Arial"/>
        <family val="2"/>
      </rPr>
      <t>L</t>
    </r>
    <r>
      <rPr>
        <sz val="11"/>
        <color theme="1"/>
        <rFont val="Arial"/>
        <family val="2"/>
      </rPr>
      <t xml:space="preserve"> (yr)                                                   (1)</t>
    </r>
  </si>
  <si>
    <t>La Commission européenne s'est fixé pour objectif de réduire les émissions de CO₂ dans l'ensemble de l'UE de 20 % par rapport aux niveaux de 1990 d'ici à 2020 [1]. Dans le cadre de cet engagement, le Royaume-Uni est tenu de réduire ses émissions de 16 % par rapport aux niveaux de 1990 [2]. Cependant, le Royaume-Uni a un objectif plus ambitieux de 80 % de réduction d'ici 2050 [3] et l'Écosse vise à produire 100 % de l'électricité à partir de sources renouvelables d'ici 2020 [4].</t>
  </si>
  <si>
    <t>Il est possible de contribuer de manière substantielle aux objectifs de réduction des émissions de GES du Royaume-Uni en développant les parcs éoliens terrestres, afin d'atteindre les objectifs fixés dans le cadre de la directive sur les énergies renouvelables de la Commission européenne. Pendant leur fonctionnement, les turbines rejettent des émissions négligeables de dioxyde de carbone (CO₂) et sont donc considérées comme neutres en carbone [5]. À titre d'exemple, les turbines en fonctionnement en 2011 ont produit suffisamment d'électricité pour compenser plus d'émissions de CO₂ que celles produites dans la ville de Leeds [6].</t>
  </si>
  <si>
    <t>Si l'on compare avec d'autres sources renouvelables, les fourchettes se chevauchent davantage, ce qui indique que les technologies doivent être évaluées au cas par cas [29]. Marimuthu et Kirubakaran [30] ont constaté qu'une turbine de 1,65 MW avait une intensité de carbone 165 fois inférieure à celle du charbon, ce qui signifie que la turbine pourrait compenser 2831 tCO₂ chaque année de fonctionnement.</t>
  </si>
  <si>
    <t>La période de récupération du carbone détermine la durée de fonctionnement de l'éolienne avant que l'électricité qu'elle produit puisse être considérée comme neutre en carbone. Pour calculer la période de récupération du carbone, les émissions de GES de l'éolienne au cours de son cycle de vie sont comparées à la quantité de GES qu'une source non renouvelable émettrait pour produire la même quantité d'électricité que celle produite par l'éolienne au cours de son cycle de vie. Cette méthode peut être utilisée pour comparer les effets de l'installation de différents types de sources de production d'électricité. Marimuthu et Kirubakaran [30] ont indiqué qu'une turbine de 1,65 MW produirait 393 843 kg de CO₂ au cours de sa durée de vie de 20 ans. Par rapport à une centrale électrique au charbon, l'éolienne ne devrait fonctionner que pendant 51 jours pour produire de l'électricité neutre en carbone [30]. La période de récupération du carbone peut également être calculée en utilisant le contenu moyen des émissions de toutes les sources d'électricité pour la zone dans laquelle les turbines seront installées, plutôt que le contenu des émissions d'une seule source technologique. Tremeac et Meunier [5] ont utilisé cette méthode pour comparer les émissions des turbines avec celles des valeurs d'intensité de carbone spécifiques au lieu lors du calcul des périodes de récupération du carbone.</t>
  </si>
  <si>
    <t>Les émissions liées à la fabrication ont été calculées sur la base des poids des différents matériaux utilisés dans la production des différents composants. En raison de la nature exclusive de la composition des matériaux des turbines, les proportions des composants individuels n'ont pas toujours été fournies par les fabricants et ont donc été extrapolées à partir des valeurs de la littérature sur la distribution des matériaux [21,37,38]. Pour déterminer les émissions de production, la masse totale de chaque matériau (acier, cuivre, aluminium, etc.) a été multipliée par son facteur d'émission (voir onglet Tableau 1). ) a été multipliée par son facteur d'émission ( voir onglet Tableau 1). Les émissions de chaque matériau ont été additionnées pour obtenir une valeur totale d'émission de production, qui a été répétée pour chaque turbine. Les facteurs d'émission pour le méthane et l'oxyde nitreux, lorsqu'ils étaient indiqués, ont été convertis en équivalents CO₂.</t>
  </si>
  <si>
    <t>Les émissions liées au transport ont été calculées sur la base des données des entreprises concernant les méthodes de transport. Les entreprises qui fournissent des diagrammes pour le chargement des composants sur les poids lourds ont indiqué que les composants étaient transportés séparément jusqu'au site du parc éolien. Sauf indication contraire, cette hypothèse a été retenue pour toutes les éoliennes. Les émissions de CO₂ des poids lourds dépendent du poids des véhicules. Le poids des composants a été utilisé pour déterminer quels véhicules seraient utilisés pour transporter les éoliennes. Les émissions sont déterminées sur la base du rendement énergétique de chaque poids lourd de taille différente. Pour calculer une valeur pour le transport, une distance de 200 miles a été utilisée comme norme.</t>
  </si>
  <si>
    <t>À partir de la période de récupération du carbone, le ratio de récupération du carbone (R) a été calculé pour chaque turbine (équation 4). Certaines turbines ont une durée de vie garantie de 20 ans, mais ont un potentiel de 25 ans. Dans ce cas, la période de récupération du carbone en tant que ratio de la durée de vie de la turbine a été calculée pour les deux durées de vie potentielles afin de déterminer comment l'augmentation de la durée de vie de 25 % affectait la période de récupération. Le dernier calcul du délai de récupération a porté sur les émissions compensées (S). Les émissions compensatoires sont définies comme la quantité d'émissions qui seraient produites par les combustibles fossiles générant la même quantité d'électricité que celle produite pendant la durée de vie de l'éolienne, après qu'elle ait fonctionné suffisamment longtemps pour compenser ses émissions de production. Cette quantité a été calculée en utilisant le nombre de MWh d'électricité produite pendant la période de récupération du carbone et l'intensité de carbone des combustibles fossiles (équation 5).</t>
  </si>
  <si>
    <t xml:space="preserve"> [10] </t>
  </si>
  <si>
    <t>9681-Etude_climat_énergies_renouvelables_pesée_intérêts_2019_FR</t>
  </si>
  <si>
    <t>Calculs de l'analyse de sensibilité</t>
  </si>
  <si>
    <t>Une analyse de sensibilité des différents paramètres sur l'intensité carbone a été calculée pour chaque éolienne afin de déterminer l'impact d'une modification de 25 % de chacun d'entre eux, à la fois positivement et négativement. Les principaux paramètres ont été définis comme étant tous ceux liés au transport et à l'installation, ainsi que les matériaux de fabrication représentant 99 % ou plus du poids de l'éolienne, à savoir l'acier, le cuivre, le GRP (plastique renforcé de fibres de verre), le fer, la fibre de verre, l'époxy, la distance de transport, l'armature en acier, le béton, la durée d'utilisation de l'excavateur et la durée d'utilisation de la grue. La différence d'intensité carbone (D) résultant de la modification de chaque paramètre a été calculée (équation 6).</t>
  </si>
  <si>
    <t>Tarifs de rachat</t>
  </si>
  <si>
    <t>Le gouvernement britannique a mis en place un système d'incitation qui rémunère les producteurs qui produisent de l'électricité à partir de sources renouvelables, le système de tarifs de rachat garantis (Feed-in Tariff - FiT). Le montant remboursé par le système FiT dépend de la quantité d'énergie produite. En décembre 2012, les incitations à la production d'éoliennes étaient les suivantes 21 p/kWh pour les turbines ≤ 100 kW, 17,5 p/kWh pour 100 kW &lt; turbines ≤ 500 kW, 9,5 p/kWh pour 500 kW &lt; turbines ≤ 1,5 MW et 4,48 p/kWh pour 1,5 MW &lt; turbines ≤ 5MW [37]. Ces valeurs font l'objet de réductions annuelles. La digression est fixée à une base de référence de 5 %, mais peut varier de 2,5 à 20 %, en fonction du nombre de turbines installées chaque année [36] et ne s'applique qu'à l'électricité produite par les éoliennes, de sorte que l'électricité non utilisée revendue au réseau n'est pas affectée.</t>
  </si>
  <si>
    <t>Résultats</t>
  </si>
  <si>
    <t>Émissions sur l'ensemble du cycle de vie</t>
  </si>
  <si>
    <t>Les émissions du cycle de vie de chaque éolienne ont été calculées comme la somme des émissions liées à la fabrication, au transport et à l'installation, telles que définies par les paramètres énumérés dans la méthodologie. Outre les émissions totales du cycle de vie, l'intensité de carbone, la période d'amortissement du carbone, la période d'amortissement du carbone en pourcentage de la durée de vie et les émissions compensatoires totales de chaque éolienne ont été calculées (tableau 3). En outre, les émissions de chaque éolienne ont été ventilées par secteur afin de déterminer le pourcentage de fabrication, de transport et d'installation contribuant aux émissions totales.</t>
  </si>
  <si>
    <t>Intensité carbone</t>
  </si>
  <si>
    <r>
      <t>En raison de ses émissions totales plus importantes, l'intensité carbone de l'éolienne de 2 MW était supérieure de près de 50 % à celle de l'éolienne de 2,05 MW</t>
    </r>
    <r>
      <rPr>
        <vertAlign val="subscript"/>
        <sz val="11"/>
        <color theme="1" tint="0.249977111117893"/>
        <rFont val="ArialMT"/>
      </rPr>
      <t>A</t>
    </r>
    <r>
      <rPr>
        <sz val="11"/>
        <color theme="1" tint="0.249977111117893"/>
        <rFont val="ArialMT"/>
      </rPr>
      <t xml:space="preserve"> et de près de 30 % à celle de l'éolienne de 2,05 MW</t>
    </r>
    <r>
      <rPr>
        <vertAlign val="subscript"/>
        <sz val="11"/>
        <color theme="1" tint="0.249977111117893"/>
        <rFont val="ArialMT"/>
      </rPr>
      <t>B</t>
    </r>
    <r>
      <rPr>
        <sz val="11"/>
        <color theme="1" tint="0.249977111117893"/>
        <rFont val="ArialMT"/>
      </rPr>
      <t xml:space="preserve"> (voir onglet </t>
    </r>
    <r>
      <rPr>
        <b/>
        <sz val="11"/>
        <color theme="1" tint="0.249977111117893"/>
        <rFont val="ArialMT"/>
      </rPr>
      <t>Tableau 3</t>
    </r>
    <r>
      <rPr>
        <sz val="11"/>
        <color theme="1" tint="0.249977111117893"/>
        <rFont val="ArialMT"/>
      </rPr>
      <t>).</t>
    </r>
  </si>
  <si>
    <t>Période de récupération du carbone</t>
  </si>
  <si>
    <r>
      <t xml:space="preserve">La période de récupération du carbone pour chaque éolienne indique le nombre de jours qu'il faut consacrer à la production d'électricité pour compenser les émissions générées lors de la fabrication, du transport et de l'installation de l'éolienne (voir onglet </t>
    </r>
    <r>
      <rPr>
        <b/>
        <sz val="11"/>
        <color theme="1" tint="0.249977111117893"/>
        <rFont val="ArialMT"/>
      </rPr>
      <t>Tableau 3</t>
    </r>
    <r>
      <rPr>
        <sz val="11"/>
        <color theme="1" tint="0.249977111117893"/>
        <rFont val="ArialMT"/>
      </rPr>
      <t>). La période de récupération la plus longue est celle de l'éolienne de 100 kW</t>
    </r>
    <r>
      <rPr>
        <vertAlign val="subscript"/>
        <sz val="11"/>
        <color theme="1" tint="0.249977111117893"/>
        <rFont val="ArialMT"/>
      </rPr>
      <t>B</t>
    </r>
    <r>
      <rPr>
        <sz val="11"/>
        <color theme="1" tint="0.249977111117893"/>
        <rFont val="ArialMT"/>
      </rPr>
      <t>, avec 354 jours pour compenser ses émissions de production.</t>
    </r>
  </si>
  <si>
    <t>Toutes les turbines de moins de 500 kW ont mis plus de 145 jours pour compenser leurs émissions, et aucune turbine d'une puissance supérieure à 500 kW n'a mis plus de 125 jours pour compenser ses émissions.</t>
  </si>
  <si>
    <r>
      <t>Les deux turbines de 100 kW avaient des périodes de récupération radicalement différentes. La turbine de 100 kW</t>
    </r>
    <r>
      <rPr>
        <vertAlign val="subscript"/>
        <sz val="11"/>
        <color theme="1" tint="0.249977111117893"/>
        <rFont val="ArialMT"/>
      </rPr>
      <t>A</t>
    </r>
    <r>
      <rPr>
        <sz val="11"/>
        <color theme="1" tint="0.249977111117893"/>
        <rFont val="ArialMT"/>
      </rPr>
      <t>, dont les émissions de carbone ne représentent que 45 % de celles de la turbine de 100 kW</t>
    </r>
    <r>
      <rPr>
        <vertAlign val="subscript"/>
        <sz val="11"/>
        <color theme="1" tint="0.249977111117893"/>
        <rFont val="ArialMT"/>
      </rPr>
      <t>B</t>
    </r>
    <r>
      <rPr>
        <sz val="11"/>
        <color theme="1" tint="0.249977111117893"/>
        <rFont val="ArialMT"/>
      </rPr>
      <t>, avait un délai de récupération inférieur à 161 jours, contre 354 pour la turbine de 100 kW</t>
    </r>
    <r>
      <rPr>
        <vertAlign val="subscript"/>
        <sz val="11"/>
        <color theme="1" tint="0.249977111117893"/>
        <rFont val="ArialMT"/>
      </rPr>
      <t>B</t>
    </r>
    <r>
      <rPr>
        <sz val="11"/>
        <color theme="1" tint="0.249977111117893"/>
        <rFont val="ArialMT"/>
      </rPr>
      <t>.</t>
    </r>
  </si>
  <si>
    <t>L'éolienne de 3,4 MW, qui avait le potentiel de production le plus élevé, a eu la période de récupération la plus courte, avec 65,5 jours. Il n'a fallu à l'éolienne de 3,4 MW que 21 % du temps nécessaire à l'éolienne de 50 kW pour amortir ses émissions.</t>
  </si>
  <si>
    <t>Période de récupération du carbone en pourcentage de la durée de vie</t>
  </si>
  <si>
    <t>Toutes les turbines de moins de 500 kW ont dû consacrer 2 % ou plus de leur durée de vie à la compensation de leurs émissions de production. Lorsque les turbines étaient plus grandes que 500 kW, la période de récupération du carbone était de 1,4 % ou moins. La turbine de 3,4 MW n'a nécessité que 0,88 % de sa durée de vie de 20 ans pour compenser ses émissions.</t>
  </si>
  <si>
    <t>Trois turbines ont été répertoriées comme ayant une durée de vie extensible de 20 à 25 ans. L'augmentation de la durée de vie de 25 % n'a pas eu d'incidence sur la période de récupération elle-même, mais elle a réduit le pourcentage de la durée de vie consacré à la compensation des émissions de production. L'augmentation de la durée de vie de chaque turbine a entraîné une réduction du pourcentage de récupération d'environ 20 % pour chacune d'entre elles.</t>
  </si>
  <si>
    <r>
      <t>La période de récupération du carbone a été calculée pour déterminer la part de la durée de vie opérationnelle de l'éolienne consacrée à la compensation de ses émissions de production. Comme toutes les turbines avaient une durée de vie minimale prévue de 20 ans, la tendance pour le pourcentage de récupération était la même que pour la période de récupération ; lorsque la période de récupération augmentait, le pourcentage de la durée de vie augmentait également. L'éolienne de 100 kW</t>
    </r>
    <r>
      <rPr>
        <vertAlign val="subscript"/>
        <sz val="11"/>
        <color theme="1" tint="0.249977111117893"/>
        <rFont val="ArialMT"/>
      </rPr>
      <t>B</t>
    </r>
    <r>
      <rPr>
        <sz val="11"/>
        <color theme="1" tint="0.249977111117893"/>
        <rFont val="ArialMT"/>
      </rPr>
      <t xml:space="preserve"> avait le pourcentage le plus élevé de sa durée de vie consacré à la compensation de ses émissions de production, avec une valeur de 4,9 % (voir onglet </t>
    </r>
    <r>
      <rPr>
        <b/>
        <sz val="11"/>
        <color theme="1" tint="0.249977111117893"/>
        <rFont val="ArialMT"/>
      </rPr>
      <t>Tableau 3</t>
    </r>
    <r>
      <rPr>
        <sz val="11"/>
        <color theme="1" tint="0.249977111117893"/>
        <rFont val="ArialMT"/>
      </rPr>
      <t>).</t>
    </r>
  </si>
  <si>
    <t>La quantité de CO2 économisée sur 20 ans en installant l'une ou l'autre des turbines de 2,05 kW était supérieure à la quantité de CO2 qui pourrait être économisée en installant la turbine de 2 MW combinée à la turbine de 50 kW.</t>
  </si>
  <si>
    <t xml:space="preserve"> Mise à jour : 2024 04 18</t>
  </si>
  <si>
    <t>L'une des méthodes les plus utilisées pour comparer les émissions de carbone des turbines consiste à calculer l'intensité de carbone. L'intensité carbone est le total des émissions pendant la durée de vie de la turbine par rapport au total de l'électricité produite, ce qui donne une valeur en unités de CO₂e/kWh. L'avantage de cette méthode est qu'elle permet à l'installateur de voir le compromis entre l'électricité produite et les émissions de gaz à effet de serre. Cela permettra de comparer les émissions de CO₂e par unité d'électricité produite entre les turbines.</t>
  </si>
  <si>
    <t>Lenzen et Munksgaard [27] ont analysé les données de 72 turbines de différentes puissances nominales dans le monde. Leurs résultats ont montré que sur les 29 turbines pour lesquelles l'intensité carbone a pu être calculée, elle variait de 7,9 à 123,7 g CO₂e/kWh [28]. Ce chiffre s'écarte considérablement de l'évaluation des sources d'énergie renouvelables du Groupe d'experts intergouvernemental sur l'évolution du climat (GIEC), qui indique que les émissions des turbines sont comprises entre 8 et 20 g de CO₂/kWh [16]. Moins de la moitié des turbines analysées par Lenzen et Munksgaard (26) se situent dans la fourchette du GIEC. Kabir et al [21] ont comparé l'intensité en carbone de trois parcs éoliens d'une capacité de 100 kW, chacun avec des configurations de turbines différentes. Le parc composé de vingt turbines de 5 kW avait l'intensité carbone la plus élevée, soit 42,7 gCO₂e/kWh. La configuration de cinq turbines de 20 kW avait une intensité totale de 25,1 gCO₂e/kWh. L'installation d'une seule turbine de 100 kW avait l'impact le plus faible, produisant 17,8 gCO₂e/kWh [21].</t>
  </si>
  <si>
    <t>La technologie actuelle permet de recycler environ 80 % de l'ensemble de la turbine, avec un potentiel de développement supplémentaire dans le domaine du recyclage des composites [11]. On estime que la mise hors service et le recyclage d'une turbine de 4,5 MW permettent d'économiser 969,5 tCO₂e pendant sa durée de vie, soit une économie de 20,8 % [5].</t>
  </si>
  <si>
    <t>Dans le cadre des ACV des turbines, Kabir et al [21] ont supposé des taux de recyclage de 90 % pour l'acier et de 95 % pour le cuivre et l'aluminium. Le recyclage a permis d'économiser de 3 à 11 gCO₂e/kWh, les économies les plus importantes ayant été réalisées dans le cas d'un parc éolien de 20 turbines de 5 kW [21]. Guezuraga et al [11] ont abaissé les taux de recyclage de l'acier, de la fonte et du cuivre à 90 % en se basant sur les estimations de recyclage de certains fabricants. Seul le béton a été mis en décharge, l'époxy, le plastique et la fibre de verre ayant été incinérés. En outre, 2 % de l'électricité produite pendant la durée de vie de l'éolienne ont été alloués à la phase de démantèlement, ce qui ne permet pas de les comptabiliser dans les compensations [11]. Ainsi, les émissions totales de CO₂e résultant d'une turbine de 2 MW étaient de 907,4 t, ce qui donne 7,59 gCO₂e/kWh [11]. Toutefois, si la simulation était modifiée de manière à ce qu'aucun des matériaux ne soit recyclé, les émissions totales de CO₂e feraient plus que doubler pour atteindre 2 074 t, soit 17,35 gCO₂e/kWh.</t>
  </si>
  <si>
    <t>Chaque étude définit des paramètres différents pour chaque étape de l'ACV. Le recyclage n'est pas toujours pris en compte dans les ACV et celles qui l'incluent ne quantifient pas toujours la différence d'émissions par rapport à l'absence de recyclage. Lors du calcul de l'ACV d'une éolienne, il convient d'indiquer si ces matériaux seront recyclés afin d'améliorer la précision de la valeur de CO₂e incorporée. Afin de compenser la plus grande partie des émissions de gaz à effet de serre des parcs éoliens terrestres, les composants qui peuvent être recyclés à la fin de leur vie devraient l'être.</t>
  </si>
  <si>
    <t>Les émissions liées à la fabrication, au transport et à l'installation ont été calculées et combinées pour obtenir les émissions totales du cycle de vie de chaque éolienne. Les équations pour les méthodes d'amortissement ont été basées sur les méthodes d'études antérieures [5,9,30]. La production totale de l'éolienne (O) en MWh a été calculée au moyen de l'équation 1, suivie de l'intensité carbone (I) en tCO₂e/MWh à l'aide de l'équation 2. L'intensité carbone (609 kgCO₂/ MWh) des combustibles fossiles utilisés dans la production d'électricité en Suisse [6] a été utilisée pour estimer le temps nécessaire à la compensation des émissions de production. En utilisant les émissions du cycle de vie et l'intensité de carbone des combustibles fossiles, le nombre de mégawattheures nécessaires pour générer les émissions du cycle de vie de l'éolienne peut être dérivé. À partir de là, la période de récupération du carbone (P), mesurée en jours, peut être calculée pour chaque turbine (équation 3).</t>
  </si>
  <si>
    <t>Équation 2 : Détermination de l'intensité carbonique (I) où E est le total des émissions de carbone provenant de la fabrication, du transport et de l'installation en kgCO₂e. O est la production totale de l'éolienne en MWh, déterminée à l'aide de l'équation 1.</t>
  </si>
  <si>
    <t>La tendance générale montre que les émissions du cycle de vie augmentent avec la puissance nominale de l'éolienne (tableau 3). Il y a cependant quelques exceptions à cette tendance. La plus petite turbine examinée, une turbine de 50 kW, avait des émissions de 58,9 tCO₂e sur l'ensemble de son cycle de vie, ce qui était légèrement supérieur à une turbine de 80 kW avec 57,9 tCO₂e. Les turbines de taille similaire n'ont pas toujours produit les mêmes émissions sur l'ensemble de leur cycle de vie. Pour les turbines de générateurs de 100 kW, la turbine de 100 kWB avait plus de deux fois les émissions de cycle de vie de la turbine de 100 kWA, avec 60,5 tCO₂e et 133,5 tCO₂e, respectivement. De même, la turbine de 2 MW a émis près de 50 % de plus que la turbine de 2,05 MWA et 25 % de plus que la turbine de 2,05 MWB, qui ont émis 640 et 750 tCO₂e, respectivement, au cours de leur cycle de vie. Les émissions de CO₂e les plus élevées résultent de la production d'une turbine de 3 MW, qui a émis 221,5 tCO₂e, et non de la production de la plus grande turbine (3,4 MW).</t>
  </si>
  <si>
    <t>La turbine 2,05 MWB a émis 106,3 tonnes de CO₂e de plus que la turbine 2,05 MWA au cours de sa durée de vie, mais n'a ajouté que 14 jours pour compenser les émissions. Malgré une différence de puissance de près de 1 MW et des émissions de 300 tCO₂e au cours de leur durée de vie, les turbines de 2,05 MW20 ans, 2,3 MW et 3 MW ont toutes compensé leurs émissions à moins d'une semaine d'intervalle.</t>
  </si>
  <si>
    <t>Les émissions compensatoires dépendent de la puissance nominale de l'éolienne et des émissions de production sur l'ensemble du cycle de vie. Les émissions compensatoires augmentent avec la puissance nominale de l'éolienne. Ainsi, l'éolienne de 50 kW présente les émissions compensatoires les plus faibles (1 317 tCO₂e), tandis que l'éolienne de 3,4 MW est plus de 70 fois supérieure (92 770 tCO₂e).</t>
  </si>
  <si>
    <t>Malgré des intensités de carbone et des périodes de récupération différentes, les deux turbines de 100 kW ont des émissions compensatoires totales similaires, avec 2 692 tCO₂e et 2 619 tCO₂e pour la turbine de 100 kWA et de 100 kWB, respectivement.</t>
  </si>
  <si>
    <t>Abrégé</t>
  </si>
  <si>
    <t xml:space="preserve"> Citation : Smoucha EA, Fitzpatrick K, Buckingham S, Knox OGG (2016) Life Cycle Analysis of the Embodied Carbon Emissions from 14 Wind Turbines with Rated Powers between 50 Kw and 3.4 Mw. J Fundam Renewable Energy Appl 6: 211. doi:10.4172/20904541.1000211 </t>
  </si>
  <si>
    <t xml:space="preserve"> © 2016 Smoucha EA, et al. This is an open-access article distributed under the terms of the Creative Commons Attribution License, which permits unrestricted use, distribution, and reproduction in any medium, provided the original author and source are credited. </t>
  </si>
  <si>
    <t>Compensation d'émissions</t>
  </si>
  <si>
    <r>
      <t xml:space="preserve">L'augmentation de la durée de vie des turbines de 900 kW, 2 MW et 2,3 MW de 20 à 25 ans, a considérablement augmenté la quantité d'émissions que chacune pouvait compenser au cours de sa durée de vie selon l'onglet </t>
    </r>
    <r>
      <rPr>
        <b/>
        <sz val="11"/>
        <color theme="1" tint="0.249977111117893"/>
        <rFont val="ArialMT"/>
      </rPr>
      <t>Tableau 3</t>
    </r>
    <r>
      <rPr>
        <sz val="11"/>
        <color theme="1" tint="0.249977111117893"/>
        <rFont val="ArialMT"/>
      </rPr>
      <t>. L'augmentation de cinq ans de la durée de vie a augmenté de 25 % les émissions totales que les turbines de 900 kW, 2 MW et 2,3 MW pouvaient compenser, ce qui équivaut à 15 828 tCO₂e supplémentaires pour la turbine de 2,3 MW.</t>
    </r>
  </si>
  <si>
    <t xml:space="preserve"> J Fundam Renewable Energy Appl, Volume 6 • Issue 4 • 1000211</t>
  </si>
  <si>
    <t xml:space="preserve"> ISSN : 2090-4541 JFRA, une revue en libre accès</t>
  </si>
  <si>
    <r>
      <rPr>
        <b/>
        <sz val="11"/>
        <color theme="1" tint="0.249977111117893"/>
        <rFont val="ArialMT"/>
      </rPr>
      <t>Équation 6 :</t>
    </r>
    <r>
      <rPr>
        <sz val="11"/>
        <color theme="1" tint="0.249977111117893"/>
        <rFont val="ArialMT"/>
      </rPr>
      <t xml:space="preserve"> Intensité carbone (D) établie à partir de la modification de chaque paramètre majeur par une augmentation ou une diminution de 25 %. I est l'intensité carbone initiale de la turbine (calculée dans l'équation 2), et I₂ est l'intensité carbone de la turbine avec le paramètre modifié.</t>
    </r>
  </si>
  <si>
    <r>
      <t>Les résultats indiquent que l'intensité carbone est la plus élevée parmi les turbines de plus faible puissance (voir onglet Tableau 3). Pour les turbines d'une puissance inférieure ou égale à 500 kW, l'intensité carbone était supérieure à 12,1 kgCO₂e/MWh et, par comparaison, aucune turbine de plus de 500 kW n'avait une intensité carbone supérieure à 10,4 kgCO₂e/MWh. En raison de leurs différences en termes d'émissions totales de carbone, les intensités de carbone des turbines de 100 kW étaient différentes : 29,5 kgCO₂e/MWh pour 100 kWB, contre 13,4 kgCO₂e/MWh pour 100 kWA. L'intensité carbone de 100 kWB était également la plus élevée (29,5 kgCO₂e/MWh) et, par comparaison, l'intensité carbone la plus faible était celle de la turbine de 3,4 MW, avec seulement 5,4 kgCO₂e/MWh. Malgré une puissance supérieure de 3</t>
    </r>
    <r>
      <rPr>
        <sz val="8"/>
        <color theme="1" tint="0.249977111117893"/>
        <rFont val="ArialMT"/>
      </rPr>
      <t xml:space="preserve"> </t>
    </r>
    <r>
      <rPr>
        <sz val="11"/>
        <color theme="1" tint="0.249977111117893"/>
        <rFont val="ArialMT"/>
      </rPr>
      <t>400 %, l'intensité carbone de l'éolienne de 3,4 MW n'était que de 18 % de celle de l'éolienne de 100 kWB.</t>
    </r>
  </si>
  <si>
    <t>Émissions par étape de production</t>
  </si>
  <si>
    <t>Pour toutes les puissances, le transport représente le plus faible pourcentage d'émissions, n'atteignant jamais plus de 2 % des émissions totales (figure 1). Le pourcentage d'émissions provenant du transport était le plus élevé pour les turbines de plus faible puissance ; pour les turbines de plus de 250 kW, le transport ne produisait pas suffisamment d'émissions pour représenter un pourcentage quelconque du total.</t>
  </si>
  <si>
    <t>L'étape de fabrication du processus de production représentait la plus grande proportion des émissions de production dans la plupart des cas. Les émissions liées à la fabrication varient de 52 % à 84 % pour les turbines d'une puissance supérieure ou égale à 500 kW. L'étape de fabrication de l'éolienne de 2 MW a été la plus importante de toutes, représentant 84 % des émissions totales pour cette éolienne.</t>
  </si>
  <si>
    <r>
      <rPr>
        <b/>
        <sz val="11"/>
        <color theme="1" tint="0.249977111117893"/>
        <rFont val="ArialMT"/>
      </rPr>
      <t>S</t>
    </r>
    <r>
      <rPr>
        <sz val="11"/>
        <color theme="1" tint="0.249977111117893"/>
        <rFont val="ArialMT"/>
      </rPr>
      <t xml:space="preserve"> (t) = </t>
    </r>
    <r>
      <rPr>
        <b/>
        <sz val="11"/>
        <color theme="1" tint="0.249977111117893"/>
        <rFont val="ArialMT"/>
      </rPr>
      <t>412</t>
    </r>
    <r>
      <rPr>
        <sz val="11"/>
        <color theme="1" tint="0.249977111117893"/>
        <rFont val="ArialMT"/>
      </rPr>
      <t xml:space="preserve"> (kgCO₂/MWh) × (</t>
    </r>
    <r>
      <rPr>
        <b/>
        <sz val="11"/>
        <color theme="1" tint="0.249977111117893"/>
        <rFont val="ArialMT"/>
      </rPr>
      <t>O</t>
    </r>
    <r>
      <rPr>
        <sz val="11"/>
        <color theme="1" tint="0.249977111117893"/>
        <rFont val="ArialMT"/>
      </rPr>
      <t xml:space="preserve"> (MWh) − </t>
    </r>
    <r>
      <rPr>
        <b/>
        <sz val="11"/>
        <color theme="1" tint="0.249977111117893"/>
        <rFont val="ArialMT"/>
      </rPr>
      <t>H</t>
    </r>
    <r>
      <rPr>
        <sz val="11"/>
        <color theme="1" tint="0.249977111117893"/>
        <rFont val="ArialMT"/>
      </rPr>
      <t xml:space="preserve"> (MWh)) / 1000                                                               (5) </t>
    </r>
  </si>
  <si>
    <r>
      <rPr>
        <b/>
        <sz val="11"/>
        <color theme="1" tint="0.249977111117893"/>
        <rFont val="ArialMT"/>
      </rPr>
      <t>D</t>
    </r>
    <r>
      <rPr>
        <sz val="11"/>
        <color theme="1" tint="0.249977111117893"/>
        <rFont val="ArialMT"/>
      </rPr>
      <t xml:space="preserve"> (kgCO₂e/MWh) = </t>
    </r>
    <r>
      <rPr>
        <b/>
        <sz val="11"/>
        <color theme="1" tint="0.249977111117893"/>
        <rFont val="ArialMT"/>
      </rPr>
      <t>I</t>
    </r>
    <r>
      <rPr>
        <sz val="11"/>
        <color theme="1" tint="0.249977111117893"/>
        <rFont val="ArialMT"/>
      </rPr>
      <t xml:space="preserve"> (kgCO₂/MWh) - </t>
    </r>
    <r>
      <rPr>
        <b/>
        <sz val="11"/>
        <color theme="1" tint="0.249977111117893"/>
        <rFont val="ArialMT"/>
      </rPr>
      <t>I₂</t>
    </r>
    <r>
      <rPr>
        <sz val="11"/>
        <color theme="1" tint="0.249977111117893"/>
        <rFont val="ArialMT"/>
      </rPr>
      <t xml:space="preserve"> (kgCO₂/MWh)                                                               (6) </t>
    </r>
  </si>
  <si>
    <t>1Les différentes intensités de carbone spécifiques au lieu indiquent que la valeur d'intensité de carbone choisie a des implications importantes pour les résultats de l'ACV, ce qui suggère deux points importants. Premièrement, le lieu d'utilisation de l'électricité aura une incidence sur sa capacité à réduire les émissions. Tremeac et Meunier [5] l'ont montré en comparant les différentes périodes de retour sur investissement résultant du remplacement de l'électricité française (66 gCO /kWh) et de l'électricité européenne (450 gCO₂/kWh) par de l'électricité produite par des turbines éoliennes. Lorsque l'on calcule le temps de retour sur investissement en supposant que l'électricité est produite et utilisée en France, c'est-à-dire en utilisant l'intensité carbone française de 66 g CO₂/kWh, les turbines ont produit de l'électricité sans émissions pendant 15,2 ans (turbine de 4,5 MW) et 6 ans (turbine de 250 W). Cependant, si l'électricité était produite en France, mais exportée vers l'Europe (c'est-à-dire que tous les autres facteurs de l'étude sont restés les mêmes, à l'exception de l'intensité carbone de 450 g CO₂/kWh), les turbines ont fonctionné sans émissions pendant 19,3 ans (4,5 MW) et 18 ans (250 W) [5]. Deuxièmement, à mesure que les pays réduisent la teneur en carbone de leur réseau électrique, l'ajout de chaque nouvelle source d'énergie renouvelable aura un impact moindre sur la réduction des émissions. Le réseau électrique à faible teneur en carbone déjà en place en France signifie que l'installation de turbines dans ce pays a moins d'impact que dans d'autres pays d'Europe. Cela pourrait avoir une incidence sur l'endroit où les turbines devraient être installées afin de maximiser le rendement, en privilégiant l'installation de plus de turbines dans les pays dotés de réseaux électriques à forte teneur en carbone.</t>
  </si>
  <si>
    <t xml:space="preserve">References </t>
  </si>
  <si>
    <t>Les turbines de 80 kW et de 100 kWB, qui ont produit le plus d'émissions lors de l'installation, font exception à la règle de l'émission dominée par la fabrication. La turbine de 100 kWB avait la plus grande proportion d'émissions provenant de l'installation (59 %), tandis que l'installation de la turbine de 80 kW représentait 50 % des émissions de CO2.</t>
  </si>
  <si>
    <t>Malgré des puissances nominales identiques, les deux turbines de 100 kW présentaient des répartitions différentes en termes d'émissions de production. La turbine 100 kWA a produit la majorité de ses émissions lors de la fabrication, soit 30,6 tCO2eq (51 %) et 28,7 tCO2eq (47 %) lors de l'installation ; le transport a représenté 1,18 tCO2eq (2 %). Pour l'éolienne de 100 kWB, l'installation représente la majorité des émissions, 79,1 tCO2eq (59 %) ; la fabrication représente 54 tCO2eq (41 %) et le transport représente 0,4 tCO2eq (0 %).</t>
  </si>
  <si>
    <t>Régime de tarifs de rachat</t>
  </si>
  <si>
    <t>En tenant compte d'une dégressivité de 5 % par an sur une durée de vie de 20 ans, l'installation d'une turbine de 100 kW entraînerait un amortissement de 608 947 £, celle d'une turbine de 500 kW de 2 537 278 £, celle d'une turbine de 1,5 MW de 4 132 138 £ et celle d'une turbine de 3 MW de 3 897 259 £. Cependant, le remboursement financier plus élevé par kWh pour les turbines de puissance nominale inférieure se traduit par une incitation financière totale plus importante offerte par les FiT pour l'installation de plusieurs petites turbines afin d'obtenir la même puissance qu'une seule turbine plus grande.</t>
  </si>
  <si>
    <t xml:space="preserve">L'installation de cinq turbines de 100 kW, au lieu d'une turbine de 500 kW, rapporterait à l'installateur 507 456 livres sterling de plus, mais entraînerait une augmentation de 393,66 tCO2eq. L'installation de trois turbines de 500 kW permettrait à l'installateur de gagner 3 479 696 £ ou l'installation de quinze turbines de 100 kW au lieu d'une turbine de 1,5 MW permettrait à l'installateur de gagner 5 002 062 £. Enfin, l'installation de six turbines de 500 kW au lieu d'une turbine de 3 MW permettrait à l'installateur de gagner 11 326 409 £ supplémentaires, mais entraînerait une augmentation de 597,5 tCO2eq. </t>
  </si>
  <si>
    <t>Une analyse de sensibilité a été réalisée pour déterminer les paramètres ayant le plus d'impact sur l'intensité carbonique. L'acier utilisé dans les composants de l'éolienne (fabrication) a été calculé séparément de l'acier de renforcement des fondations (installation). Lorsque la sensibilité a été calculée, l'acier de l'éolienne ou le renforcement de l'acier des fondations ont eu le plus grand impact sur l'intensité carbone (figure 2). Le deuxième facteur contributif le plus important était soit l'autre composant en acier, soit la fondation en béton de chaque éolienne.</t>
  </si>
  <si>
    <t>Discussion</t>
  </si>
  <si>
    <t>Les émissions totales de la production ont généralement augmenté avec la puissance nominale des turbines (tableau 1). Cela est dû à l'augmentation de la quantité de matériaux nécessaires à la construction de turbines plus grandes. Plus la puissance nominale de la turbine est élevée, plus le générateur est grand, nécessitant des quantités accrues de cuivre et d'acier, ce qui a contribué à augmenter les niveaux d'émissions totales. Les études précédentes indiquaient généralement une tendance similaire à l'augmentation des émissions totales en fonction de la puissance de la turbine. Crawford [9] a basé le calcul des émissions sur la quantité d'énergie utilisée dans chaque secteur de production, ce qui diffère de la méthode de calcul utilisée dans la présente étude, d'où une augmentation des émissions sur l'ensemble du cycle de vie. Dans cette étude, les turbines ayant une puissance nominale plus élevée ont tendance à être celles dont la tour est plus haute. Plus la tour est haute, plus la construction nécessite d'acier. Étant donné que l'analyse de sensibilité a montré que la modification de l'acier avait le plus grand impact sur l'intensité de carbone (figure 2), l'augmentation de l'acier pour accroître la hauteur de la tour a également entraîné une augmentation de la quantité totale de CO2. La tour plus lourde nécessite alors une plus grande quantité de béton et de renforts en acier dans la base, ce qui contribue à des émissions supplémentaires. Des turbines plus lourdes et plus grandes ont nécessité l'utilisation de poids lourds plus importants, ce qui a entraîné une augmentation des émissions liées au transport. Toutefois, l'augmentation des matériaux des turbines a eu un effet proportionnellement plus important sur les émissions que l'augmentation du nombre de poids lourds. Bien qu'il ait fallu davantage de poids lourds avec des rendements énergétiques moindres, le pourcentage d'émissions dues au transport a diminué dans l'ensemble. Une turbine de 3 MW dans Crawford [9] avait une valeur totale d'émissions intrinsèques de 5 054 tCO2eq, soit près de cinq fois les émissions intrinsèques des turbines de 3 MW (1 045,5 tCO2eq) dans cette étude. Les émissions plus élevées peuvent, en partie, provenir du béton supplémentaire utilisé pour la construction d'une fondation plus grande [9]. Malgré des émissions de production totales plus élevées, les turbines de 3 MW de Crawford [9] avaient 50,8 % d'émissions compensatoires totales en plus. Ceci est probablement dû au facteur de capacité plus élevé de 33 %, compensant 122 961 tCO2eq, comparé au facteur de capacité de 25,8 % et à une compensation de 81 538 tCO2eq pour l'éolienne de 3 MW de cette étude. Cela signifie qu'une modification du facteur de capacité a eu une incidence plus importante sur la quantité d'émissions compensées que les émissions intrinsèques des turbines.</t>
  </si>
  <si>
    <t>1School of Geosciences, Edinburgh University, UK</t>
  </si>
  <si>
    <t>2Waste and Recycling, Edinburgh University, UK</t>
  </si>
  <si>
    <t>3Crop and Soil Systems, Scotland’s Rural College, UK</t>
  </si>
  <si>
    <t>4Department of Agronomy and Soil Science, University of New England, AU</t>
  </si>
  <si>
    <t>5denis juillard ingenieur hes sarl, CH</t>
  </si>
  <si>
    <r>
      <t>Adapté pour la Suisse par Denis G. Juillard</t>
    </r>
    <r>
      <rPr>
        <vertAlign val="subscript"/>
        <sz val="12"/>
        <color theme="1" tint="0.34998626667073579"/>
        <rFont val="Helvetica Neue Thin"/>
      </rPr>
      <t>5</t>
    </r>
    <r>
      <rPr>
        <sz val="12"/>
        <color theme="1" tint="0.34998626667073579"/>
        <rFont val="Helvetica Neue Thin"/>
      </rPr>
      <t xml:space="preserve"> basé sur l'étude "Life Cycle Analysis of the Embodied Carbon Emissions from 14 Wind Turbines with Rated Powers between 50 kW and 3.4 MW" de Emily A. Smoucha</t>
    </r>
    <r>
      <rPr>
        <vertAlign val="subscript"/>
        <sz val="12"/>
        <color theme="1" tint="0.34998626667073579"/>
        <rFont val="Helvetica Neue Thin"/>
      </rPr>
      <t>1,2</t>
    </r>
    <r>
      <rPr>
        <sz val="12"/>
        <color theme="1" tint="0.34998626667073579"/>
        <rFont val="Helvetica Neue Thin"/>
      </rPr>
      <t>, Kate Fitzpatrick</t>
    </r>
    <r>
      <rPr>
        <vertAlign val="subscript"/>
        <sz val="12"/>
        <color theme="1" tint="0.34998626667073579"/>
        <rFont val="Helvetica Neue Thin"/>
      </rPr>
      <t>2</t>
    </r>
    <r>
      <rPr>
        <sz val="12"/>
        <color theme="1" tint="0.34998626667073579"/>
        <rFont val="Helvetica Neue Thin"/>
      </rPr>
      <t>, Sarah Buckingham</t>
    </r>
    <r>
      <rPr>
        <vertAlign val="subscript"/>
        <sz val="12"/>
        <color theme="1" tint="0.34998626667073579"/>
        <rFont val="Helvetica Neue Thin"/>
      </rPr>
      <t>3</t>
    </r>
    <r>
      <rPr>
        <sz val="12"/>
        <color theme="1" tint="0.34998626667073579"/>
        <rFont val="Helvetica Neue Thin"/>
      </rPr>
      <t xml:space="preserve"> and Oliver G.G. Knox</t>
    </r>
    <r>
      <rPr>
        <vertAlign val="subscript"/>
        <sz val="12"/>
        <color theme="1" tint="0.34998626667073579"/>
        <rFont val="Helvetica Neue Thin"/>
      </rPr>
      <t>4</t>
    </r>
    <r>
      <rPr>
        <sz val="12"/>
        <color theme="1" tint="0.34998626667073579"/>
        <rFont val="Helvetica Neue Thin"/>
      </rPr>
      <t>*</t>
    </r>
  </si>
  <si>
    <t xml:space="preserve">*Corresponding author : Oliver Knox, Department of Agronomy and Soil Science, School of Environmental and Rural Science, University of New England, Armidale, NSW 2351, Australia, Tel: 0061-2-67732946; E-mail: oknox@une.edu.au </t>
  </si>
  <si>
    <r>
      <t xml:space="preserve"> Received March 11, 2016; Accepted</t>
    </r>
    <r>
      <rPr>
        <b/>
        <sz val="8"/>
        <color theme="1" tint="0.34998626667073579"/>
        <rFont val="Helvetica Neue Thin"/>
      </rPr>
      <t xml:space="preserve"> </t>
    </r>
    <r>
      <rPr>
        <sz val="8"/>
        <color theme="1" tint="0.34998626667073579"/>
        <rFont val="Helvetica Neue Thin"/>
      </rPr>
      <t>June 10, 2016; Published</t>
    </r>
    <r>
      <rPr>
        <b/>
        <sz val="8"/>
        <color theme="1" tint="0.34998626667073579"/>
        <rFont val="Helvetica Neue Thin"/>
      </rPr>
      <t xml:space="preserve"> </t>
    </r>
    <r>
      <rPr>
        <sz val="8"/>
        <color theme="1" tint="0.34998626667073579"/>
        <rFont val="Helvetica Neue Thin"/>
      </rPr>
      <t xml:space="preserve">June 15, 2016 </t>
    </r>
  </si>
  <si>
    <t>Afin de faciliter l'augmentation de la production d'énergie renouvelable, l'installation d'éoliennes continue d'augmenter dans le monde entier. Lors de la quantification des compensations carbone de ces installations, les émissions de production sont rarement prises en compte. Cette étude présente les émissions de carbone incorporées dans la construction de 14 éoliennes, dont la puissance est comprise entre 50 kW et 3,4 MW. Les émissions intrinsèques ont été quantifiées à partir de facteurs d'émission spécifiques à chaque matériau impliqué dans la fabrication, le transport vers le site et l'installation des éoliennes. La tendance qui en résulte est que les turbines plus puissantes ont des émissions de carbone incorporées plus importantes, une turbine de 3 MW incorporant 1046 tCO₂e contre seulement 58 tCO₂e pour une turbine de 80 kW. Cependant, une plus grande production d'électricité des turbines a compensé ces émissions plus rapidement, avec une récupération en 64 jours pour une turbine de 3,4 MW, contre 354 jours pour une turbine de 100 kW. Cela s'est également traduit par une réduction des émissions de carbone par kilowattheure d'électricité produite et par un amortissement plus rapide en pourcentage de la durée de vie de 0,9 % pour une turbine de 3,4 MW, contre 4,3 % et 4,9 % pour des turbines de 50 et 100 kW, respectivement. Les résultats de cette analyse indiquent qu'il convient de préférer l'installation de turbines plus performantes à des turbines moins performantes, afin d'obtenir des gains environnementaux plus importants.</t>
  </si>
  <si>
    <t xml:space="preserve"> Mise à jour : 2024 04 26</t>
  </si>
  <si>
    <t>Emissions totales</t>
  </si>
  <si>
    <t>Puissance
 nominale</t>
  </si>
  <si>
    <t>Rated power</t>
  </si>
  <si>
    <t>Total emissions</t>
  </si>
  <si>
    <t>Results of lifecycle analyses for each turbine. Subscripts “A” and “B” differentiate turbines of the same rated power.</t>
  </si>
  <si>
    <t xml:space="preserve">Subscript information calculated based on a turbine lifespan of 20 years, while subscript “25 years” represents a lifespan of 25 years. </t>
  </si>
  <si>
    <t xml:space="preserve">Indice de calcul différencié pour une même $turbine ayant une durée de vie de 20 ans ou de 25 ans. </t>
  </si>
  <si>
    <t>kW</t>
  </si>
  <si>
    <t>Data 50</t>
  </si>
  <si>
    <t>O</t>
  </si>
  <si>
    <t>Heures annuelles</t>
  </si>
  <si>
    <t>L</t>
  </si>
  <si>
    <t>Lifespan</t>
  </si>
  <si>
    <t>R</t>
  </si>
  <si>
    <t>Yearly hours</t>
  </si>
  <si>
    <t>Carbon payback period</t>
  </si>
  <si>
    <r>
      <rPr>
        <b/>
        <sz val="9"/>
        <color theme="1" tint="0.249977111117893"/>
        <rFont val="ArialMT"/>
      </rPr>
      <t>O</t>
    </r>
    <r>
      <rPr>
        <sz val="9"/>
        <color theme="1" tint="0.249977111117893"/>
        <rFont val="ArialMT"/>
      </rPr>
      <t xml:space="preserve"> (MWh) = </t>
    </r>
    <r>
      <rPr>
        <b/>
        <sz val="9"/>
        <color theme="1" tint="0.249977111117893"/>
        <rFont val="ArialMT"/>
      </rPr>
      <t>R</t>
    </r>
    <r>
      <rPr>
        <sz val="9"/>
        <color theme="1" tint="0.249977111117893"/>
        <rFont val="ArialMT"/>
      </rPr>
      <t xml:space="preserve"> (MW) × </t>
    </r>
    <r>
      <rPr>
        <b/>
        <sz val="9"/>
        <color theme="1" tint="0.249977111117893"/>
        <rFont val="ArialMT"/>
      </rPr>
      <t>8 760</t>
    </r>
    <r>
      <rPr>
        <sz val="9"/>
        <color theme="1" tint="0.249977111117893"/>
        <rFont val="ArialMT"/>
      </rPr>
      <t xml:space="preserve"> (h/a) × </t>
    </r>
    <r>
      <rPr>
        <b/>
        <sz val="9"/>
        <color theme="1" tint="0.249977111117893"/>
        <rFont val="ArialMT"/>
      </rPr>
      <t>0.258</t>
    </r>
    <r>
      <rPr>
        <sz val="9"/>
        <color theme="1" tint="0.249977111117893"/>
        <rFont val="ArialMT"/>
      </rPr>
      <t xml:space="preserve"> (facteur de charge en CH) × </t>
    </r>
    <r>
      <rPr>
        <b/>
        <sz val="9"/>
        <color theme="1" tint="0.249977111117893"/>
        <rFont val="ArialMT"/>
      </rPr>
      <t>L</t>
    </r>
    <r>
      <rPr>
        <sz val="9"/>
        <color theme="1" tint="0.249977111117893"/>
        <rFont val="ArialMT"/>
      </rPr>
      <t xml:space="preserve"> (ans)        </t>
    </r>
  </si>
  <si>
    <r>
      <t xml:space="preserve">                                                                                         </t>
    </r>
    <r>
      <rPr>
        <b/>
        <sz val="11"/>
        <color theme="1" tint="0.249977111117893"/>
        <rFont val="Arial"/>
        <family val="2"/>
      </rPr>
      <t>I</t>
    </r>
    <r>
      <rPr>
        <sz val="11"/>
        <color theme="1" tint="0.249977111117893"/>
        <rFont val="Arial"/>
        <family val="2"/>
      </rPr>
      <t xml:space="preserve"> (kgCO₂e/MWh) = </t>
    </r>
    <r>
      <rPr>
        <b/>
        <sz val="11"/>
        <color theme="1" tint="0.249977111117893"/>
        <rFont val="Arial"/>
        <family val="2"/>
      </rPr>
      <t>E</t>
    </r>
    <r>
      <rPr>
        <sz val="11"/>
        <color theme="1" tint="0.249977111117893"/>
        <rFont val="Arial"/>
        <family val="2"/>
      </rPr>
      <t xml:space="preserve"> (kgCO₂e) / </t>
    </r>
    <r>
      <rPr>
        <b/>
        <sz val="11"/>
        <color theme="1" tint="0.249977111117893"/>
        <rFont val="Arial"/>
        <family val="2"/>
      </rPr>
      <t>O</t>
    </r>
    <r>
      <rPr>
        <sz val="11"/>
        <color theme="1" tint="0.249977111117893"/>
        <rFont val="Arial"/>
        <family val="2"/>
      </rPr>
      <t xml:space="preserve"> (MWh)                                                                      (2) </t>
    </r>
  </si>
  <si>
    <t>E</t>
  </si>
  <si>
    <t>I</t>
  </si>
  <si>
    <r>
      <t>kW</t>
    </r>
    <r>
      <rPr>
        <b/>
        <vertAlign val="subscript"/>
        <sz val="11"/>
        <color theme="1" tint="0.249977111117893"/>
        <rFont val="Arial"/>
        <family val="2"/>
      </rPr>
      <t>A</t>
    </r>
  </si>
  <si>
    <r>
      <t>kW</t>
    </r>
    <r>
      <rPr>
        <b/>
        <vertAlign val="subscript"/>
        <sz val="11"/>
        <color theme="1" tint="0.249977111117893"/>
        <rFont val="Arial"/>
        <family val="2"/>
      </rPr>
      <t>B</t>
    </r>
  </si>
  <si>
    <r>
      <t>kW</t>
    </r>
    <r>
      <rPr>
        <b/>
        <vertAlign val="subscript"/>
        <sz val="11"/>
        <color theme="1" tint="0.249977111117893"/>
        <rFont val="Arial"/>
        <family val="2"/>
      </rPr>
      <t>20ans</t>
    </r>
  </si>
  <si>
    <r>
      <t>kW</t>
    </r>
    <r>
      <rPr>
        <b/>
        <vertAlign val="subscript"/>
        <sz val="11"/>
        <color theme="1" tint="0.249977111117893"/>
        <rFont val="Arial"/>
        <family val="2"/>
      </rPr>
      <t>25ans</t>
    </r>
  </si>
  <si>
    <r>
      <rPr>
        <b/>
        <sz val="9"/>
        <color theme="1" tint="0.249977111117893"/>
        <rFont val="ArialMT"/>
      </rPr>
      <t>I</t>
    </r>
    <r>
      <rPr>
        <sz val="9"/>
        <color theme="1" tint="0.249977111117893"/>
        <rFont val="ArialMT"/>
      </rPr>
      <t xml:space="preserve"> (kgCO₂e/MWh) = </t>
    </r>
    <r>
      <rPr>
        <b/>
        <sz val="9"/>
        <color theme="1" tint="0.249977111117893"/>
        <rFont val="ArialMT"/>
      </rPr>
      <t>E</t>
    </r>
    <r>
      <rPr>
        <sz val="9"/>
        <color theme="1" tint="0.249977111117893"/>
        <rFont val="ArialMT"/>
      </rPr>
      <t xml:space="preserve"> (kgCO₂e) / </t>
    </r>
    <r>
      <rPr>
        <b/>
        <sz val="9"/>
        <color theme="1" tint="0.249977111117893"/>
        <rFont val="ArialMT"/>
      </rPr>
      <t>O</t>
    </r>
    <r>
      <rPr>
        <sz val="9"/>
        <color theme="1" tint="0.249977111117893"/>
        <rFont val="ArialMT"/>
      </rPr>
      <t xml:space="preserve"> (MWh)</t>
    </r>
  </si>
  <si>
    <r>
      <t xml:space="preserve">Voir </t>
    </r>
    <r>
      <rPr>
        <b/>
        <sz val="9"/>
        <color theme="1" tint="0.249977111117893"/>
        <rFont val="ArialMT"/>
      </rPr>
      <t>Tableau 2</t>
    </r>
  </si>
  <si>
    <t>(1) Electricity generated
 over lifetime (turbine output)</t>
  </si>
  <si>
    <t>(1) Electricité produite au cours de la durée de vie (Output)</t>
  </si>
  <si>
    <t>Heures quotiennes</t>
  </si>
  <si>
    <t>Daily hours</t>
  </si>
  <si>
    <t>Jours annuels</t>
  </si>
  <si>
    <t>Yearly days</t>
  </si>
  <si>
    <t>(2) Intensité en carbone</t>
  </si>
  <si>
    <t>(2) Carbon intensity</t>
  </si>
  <si>
    <t>(3) Retour
investissement carbone</t>
  </si>
  <si>
    <t>(3) Carbon payback period</t>
  </si>
  <si>
    <t>(4) Payback period as
 percentage of lifetime</t>
  </si>
  <si>
    <r>
      <rPr>
        <b/>
        <sz val="9"/>
        <color theme="1" tint="0.249977111117893"/>
        <rFont val="ArialMT"/>
      </rPr>
      <t>S</t>
    </r>
    <r>
      <rPr>
        <sz val="9"/>
        <color theme="1" tint="0.249977111117893"/>
        <rFont val="ArialMT"/>
      </rPr>
      <t xml:space="preserve"> (t) = </t>
    </r>
    <r>
      <rPr>
        <b/>
        <sz val="9"/>
        <color theme="1" tint="0.249977111117893"/>
        <rFont val="ArialMT"/>
      </rPr>
      <t>412</t>
    </r>
    <r>
      <rPr>
        <sz val="9"/>
        <color theme="1" tint="0.249977111117893"/>
        <rFont val="ArialMT"/>
      </rPr>
      <t xml:space="preserve"> (kgCO₂/MWh) × (</t>
    </r>
    <r>
      <rPr>
        <b/>
        <sz val="9"/>
        <color theme="1" tint="0.249977111117893"/>
        <rFont val="ArialMT"/>
      </rPr>
      <t>O</t>
    </r>
    <r>
      <rPr>
        <sz val="9"/>
        <color theme="1" tint="0.249977111117893"/>
        <rFont val="ArialMT"/>
      </rPr>
      <t xml:space="preserve"> (MWh) − </t>
    </r>
    <r>
      <rPr>
        <b/>
        <sz val="9"/>
        <color theme="1" tint="0.249977111117893"/>
        <rFont val="ArialMT"/>
      </rPr>
      <t>H</t>
    </r>
    <r>
      <rPr>
        <sz val="9"/>
        <color theme="1" tint="0.249977111117893"/>
        <rFont val="ArialMT"/>
      </rPr>
      <t xml:space="preserve"> (MWh)) / 1000    </t>
    </r>
  </si>
  <si>
    <r>
      <rPr>
        <b/>
        <sz val="11"/>
        <color theme="1" tint="0.249977111117893"/>
        <rFont val="ArialMT"/>
      </rPr>
      <t>Équation 5 :</t>
    </r>
    <r>
      <rPr>
        <sz val="11"/>
        <color theme="1" tint="0.249977111117893"/>
        <rFont val="ArialMT"/>
      </rPr>
      <t xml:space="preserve"> Économies de carbone en émissions compensatoires (S) où 412 kgCO₂e/MWh selon Planair [10] est l'intensité de carbone des combustibles fossiles utilisés pour produire de l'électricité en Suisse, O est la production totale de l'éolienne en MWh (déterminée à l'aide de l'équation 1), et H est le nombre de MWh d'électricité produite par l'éolienne au cours de la période de récupération du carbone.</t>
    </r>
  </si>
  <si>
    <t>(5) Compensation des émissions intrinsèques</t>
  </si>
  <si>
    <t>S</t>
  </si>
  <si>
    <t>H</t>
  </si>
  <si>
    <r>
      <rPr>
        <b/>
        <sz val="9"/>
        <color theme="1" tint="0.249977111117893"/>
        <rFont val="ArialMT"/>
      </rPr>
      <t>H</t>
    </r>
    <r>
      <rPr>
        <sz val="9"/>
        <color theme="1" tint="0.249977111117893"/>
        <rFont val="ArialMT"/>
      </rPr>
      <t xml:space="preserve"> (MWh) = (</t>
    </r>
    <r>
      <rPr>
        <b/>
        <sz val="9"/>
        <color theme="1" tint="0.249977111117893"/>
        <rFont val="ArialMT"/>
      </rPr>
      <t>O</t>
    </r>
    <r>
      <rPr>
        <sz val="9"/>
        <color theme="1" tint="0.249977111117893"/>
        <rFont val="ArialMT"/>
      </rPr>
      <t xml:space="preserve"> (MWh) x </t>
    </r>
    <r>
      <rPr>
        <b/>
        <sz val="9"/>
        <color theme="1" tint="0.249977111117893"/>
        <rFont val="ArialMT"/>
      </rPr>
      <t>R</t>
    </r>
    <r>
      <rPr>
        <sz val="9"/>
        <color theme="1" tint="0.249977111117893"/>
        <rFont val="ArialMT"/>
      </rPr>
      <t xml:space="preserve"> (%))</t>
    </r>
  </si>
  <si>
    <t>G</t>
  </si>
  <si>
    <t>(5) Offset emission savings</t>
  </si>
  <si>
    <t>(4) Retour carbone en
 % de la durée de vie</t>
  </si>
  <si>
    <t>Durée
 de vie</t>
  </si>
  <si>
    <t>Ratio compensation
 énergie grise</t>
  </si>
  <si>
    <t>Offset emissions
 vs. Grey energy</t>
  </si>
  <si>
    <t>J</t>
  </si>
  <si>
    <t>P</t>
  </si>
  <si>
    <t>M</t>
  </si>
  <si>
    <t>Retour
investissement carbone</t>
  </si>
  <si>
    <r>
      <rPr>
        <b/>
        <sz val="11"/>
        <color theme="1" tint="0.249977111117893"/>
        <rFont val="ArialMT"/>
      </rPr>
      <t>Équation 3 :</t>
    </r>
    <r>
      <rPr>
        <sz val="11"/>
        <color theme="1" tint="0.249977111117893"/>
        <rFont val="ArialMT"/>
      </rPr>
      <t xml:space="preserve"> Période de récupération du carbone (J), mesurée en jours, où M est le nombre de MWheures nécessaires pour générer les émissions du cycle de vie de l'éolienne en utilisant le mélange d'électricité à base de combustibles fossiles. P est la puissance nominale de la turbine, 0.258 est le facteur de charge et 24 est le nombre d'heures dans une journée.</t>
    </r>
  </si>
  <si>
    <r>
      <rPr>
        <b/>
        <sz val="11"/>
        <color theme="1" tint="0.249977111117893"/>
        <rFont val="Arial"/>
        <family val="2"/>
      </rPr>
      <t>J</t>
    </r>
    <r>
      <rPr>
        <sz val="11"/>
        <color theme="1" tint="0.249977111117893"/>
        <rFont val="Arial"/>
        <family val="2"/>
      </rPr>
      <t xml:space="preserve"> (jours) = </t>
    </r>
    <r>
      <rPr>
        <b/>
        <sz val="11"/>
        <color theme="1" tint="0.249977111117893"/>
        <rFont val="Arial"/>
        <family val="2"/>
      </rPr>
      <t>M</t>
    </r>
    <r>
      <rPr>
        <sz val="11"/>
        <color theme="1" tint="0.249977111117893"/>
        <rFont val="Arial"/>
        <family val="2"/>
      </rPr>
      <t xml:space="preserve"> (MWh) / </t>
    </r>
    <r>
      <rPr>
        <b/>
        <sz val="11"/>
        <color theme="1" tint="0.249977111117893"/>
        <rFont val="Arial"/>
        <family val="2"/>
      </rPr>
      <t>P</t>
    </r>
    <r>
      <rPr>
        <sz val="11"/>
        <color theme="1" tint="0.249977111117893"/>
        <rFont val="Arial"/>
        <family val="2"/>
      </rPr>
      <t xml:space="preserve"> (MWh) × </t>
    </r>
    <r>
      <rPr>
        <b/>
        <sz val="11"/>
        <color theme="1" tint="0.249977111117893"/>
        <rFont val="Arial"/>
        <family val="2"/>
      </rPr>
      <t>0.258</t>
    </r>
    <r>
      <rPr>
        <sz val="11"/>
        <color theme="1" tint="0.249977111117893"/>
        <rFont val="Arial"/>
        <family val="2"/>
      </rPr>
      <t xml:space="preserve"> / </t>
    </r>
    <r>
      <rPr>
        <b/>
        <sz val="11"/>
        <color theme="1" tint="0.249977111117893"/>
        <rFont val="Arial"/>
        <family val="2"/>
      </rPr>
      <t>24</t>
    </r>
    <r>
      <rPr>
        <sz val="11"/>
        <color theme="1" tint="0.249977111117893"/>
        <rFont val="Arial"/>
        <family val="2"/>
      </rPr>
      <t xml:space="preserve"> (h/j)                                                                    (3) </t>
    </r>
  </si>
  <si>
    <r>
      <rPr>
        <b/>
        <sz val="9"/>
        <color theme="1" tint="0.249977111117893"/>
        <rFont val="ArialMT"/>
      </rPr>
      <t>J</t>
    </r>
    <r>
      <rPr>
        <sz val="9"/>
        <color theme="1" tint="0.249977111117893"/>
        <rFont val="ArialMT"/>
      </rPr>
      <t xml:space="preserve"> (jours) = </t>
    </r>
    <r>
      <rPr>
        <b/>
        <sz val="9"/>
        <color theme="1" tint="0.249977111117893"/>
        <rFont val="ArialMT"/>
      </rPr>
      <t>M</t>
    </r>
    <r>
      <rPr>
        <sz val="9"/>
        <color theme="1" tint="0.249977111117893"/>
        <rFont val="ArialMT"/>
      </rPr>
      <t xml:space="preserve"> (MWh) / P (MWh) × </t>
    </r>
    <r>
      <rPr>
        <b/>
        <sz val="9"/>
        <color theme="1" tint="0.249977111117893"/>
        <rFont val="ArialMT"/>
      </rPr>
      <t>0.258</t>
    </r>
    <r>
      <rPr>
        <sz val="9"/>
        <color theme="1" tint="0.249977111117893"/>
        <rFont val="ArialMT"/>
      </rPr>
      <t xml:space="preserve"> / </t>
    </r>
    <r>
      <rPr>
        <b/>
        <sz val="9"/>
        <color theme="1" tint="0.249977111117893"/>
        <rFont val="ArialMT"/>
      </rPr>
      <t>24</t>
    </r>
    <r>
      <rPr>
        <sz val="9"/>
        <color theme="1" tint="0.249977111117893"/>
        <rFont val="ArialMT"/>
      </rPr>
      <t xml:space="preserve"> (h/j)   </t>
    </r>
  </si>
  <si>
    <r>
      <rPr>
        <b/>
        <sz val="9"/>
        <color theme="1" tint="0.249977111117893"/>
        <rFont val="ArialMT"/>
      </rPr>
      <t>R</t>
    </r>
    <r>
      <rPr>
        <sz val="9"/>
        <color theme="1" tint="0.249977111117893"/>
        <rFont val="ArialMT"/>
      </rPr>
      <t xml:space="preserve"> (récupération CO₂) = </t>
    </r>
    <r>
      <rPr>
        <b/>
        <sz val="9"/>
        <color theme="1" tint="0.249977111117893"/>
        <rFont val="ArialMT"/>
      </rPr>
      <t>J</t>
    </r>
    <r>
      <rPr>
        <sz val="9"/>
        <color theme="1" tint="0.249977111117893"/>
        <rFont val="ArialMT"/>
      </rPr>
      <t xml:space="preserve"> (jours) /( </t>
    </r>
    <r>
      <rPr>
        <b/>
        <sz val="9"/>
        <color theme="1" tint="0.249977111117893"/>
        <rFont val="ArialMT"/>
      </rPr>
      <t>L</t>
    </r>
    <r>
      <rPr>
        <sz val="9"/>
        <color theme="1" tint="0.249977111117893"/>
        <rFont val="ArialMT"/>
      </rPr>
      <t xml:space="preserve"> (a) × </t>
    </r>
    <r>
      <rPr>
        <b/>
        <sz val="9"/>
        <color theme="1" tint="0.249977111117893"/>
        <rFont val="ArialMT"/>
      </rPr>
      <t>365</t>
    </r>
    <r>
      <rPr>
        <sz val="9"/>
        <color theme="1" tint="0.249977111117893"/>
        <rFont val="ArialMT"/>
      </rPr>
      <t xml:space="preserve"> (j)) </t>
    </r>
  </si>
  <si>
    <r>
      <rPr>
        <b/>
        <sz val="11"/>
        <color theme="1" tint="0.249977111117893"/>
        <rFont val="ArialMT"/>
      </rPr>
      <t>Équation 4 :</t>
    </r>
    <r>
      <rPr>
        <sz val="11"/>
        <color theme="1" tint="0.249977111117893"/>
        <rFont val="ArialMT"/>
      </rPr>
      <t xml:space="preserve"> Le ratio de récupération du carbone (R) peut être calculé pour chaque éolienne, où J est la période de récupération en jours (dérivée de l'équation 3), et L la durée de vie de l'éolienne en années.</t>
    </r>
  </si>
  <si>
    <r>
      <rPr>
        <b/>
        <sz val="11"/>
        <color theme="1" tint="0.249977111117893"/>
        <rFont val="ArialMT"/>
      </rPr>
      <t>R</t>
    </r>
    <r>
      <rPr>
        <sz val="11"/>
        <color theme="1" tint="0.249977111117893"/>
        <rFont val="ArialMT"/>
      </rPr>
      <t xml:space="preserve"> (récupération CO₂) = </t>
    </r>
    <r>
      <rPr>
        <b/>
        <sz val="11"/>
        <color theme="1" tint="0.249977111117893"/>
        <rFont val="ArialMT"/>
      </rPr>
      <t>J</t>
    </r>
    <r>
      <rPr>
        <sz val="11"/>
        <color theme="1" tint="0.249977111117893"/>
        <rFont val="ArialMT"/>
      </rPr>
      <t xml:space="preserve"> (jours) / </t>
    </r>
    <r>
      <rPr>
        <b/>
        <sz val="11"/>
        <color theme="1" tint="0.249977111117893"/>
        <rFont val="ArialMT"/>
      </rPr>
      <t>L</t>
    </r>
    <r>
      <rPr>
        <sz val="11"/>
        <color theme="1" tint="0.249977111117893"/>
        <rFont val="ArialMT"/>
      </rPr>
      <t xml:space="preserve"> (a) × </t>
    </r>
    <r>
      <rPr>
        <b/>
        <sz val="11"/>
        <color theme="1" tint="0.249977111117893"/>
        <rFont val="ArialMT"/>
      </rPr>
      <t>365</t>
    </r>
    <r>
      <rPr>
        <sz val="11"/>
        <color theme="1" tint="0.249977111117893"/>
        <rFont val="ArialMT"/>
      </rPr>
      <t xml:space="preserve"> (j)                                                                     (4)</t>
    </r>
  </si>
  <si>
    <r>
      <t>kW</t>
    </r>
    <r>
      <rPr>
        <b/>
        <vertAlign val="subscript"/>
        <sz val="11"/>
        <color theme="1" tint="0.249977111117893"/>
        <rFont val="Arial"/>
        <family val="2"/>
      </rPr>
      <t>Mont-Soleil 20 ans</t>
    </r>
  </si>
  <si>
    <r>
      <t>kW</t>
    </r>
    <r>
      <rPr>
        <b/>
        <vertAlign val="subscript"/>
        <sz val="11"/>
        <color theme="1" tint="0.249977111117893"/>
        <rFont val="Arial"/>
        <family val="2"/>
      </rPr>
      <t>Mont-Soleil 25 ans</t>
    </r>
  </si>
  <si>
    <t>Intensité carbone compensatoire en CH</t>
  </si>
  <si>
    <t>Offset carbon intensity in CH</t>
  </si>
  <si>
    <t> Aruba (2021)</t>
  </si>
  <si>
    <t> Australia</t>
  </si>
  <si>
    <t> Austria</t>
  </si>
  <si>
    <t> Belarus (2021)</t>
  </si>
  <si>
    <t> Belgium</t>
  </si>
  <si>
    <t> Bolivia</t>
  </si>
  <si>
    <t> Bosnia and Herzegovina</t>
  </si>
  <si>
    <t> Brazil</t>
  </si>
  <si>
    <t> Bulgaria</t>
  </si>
  <si>
    <t> Canada</t>
  </si>
  <si>
    <t> Chile</t>
  </si>
  <si>
    <t> China</t>
  </si>
  <si>
    <t> Costa Rica</t>
  </si>
  <si>
    <t> Croatia</t>
  </si>
  <si>
    <t> Cyprus</t>
  </si>
  <si>
    <t> Czech Republic</t>
  </si>
  <si>
    <t> Denmark</t>
  </si>
  <si>
    <t> Dominican Republic (2021)</t>
  </si>
  <si>
    <t> Egypt</t>
  </si>
  <si>
    <t> Estonia</t>
  </si>
  <si>
    <t> Ethiopia (2021)</t>
  </si>
  <si>
    <t> Finland</t>
  </si>
  <si>
    <t> France</t>
  </si>
  <si>
    <t> Germany</t>
  </si>
  <si>
    <t> Greece</t>
  </si>
  <si>
    <t> Guatemala (2021)</t>
  </si>
  <si>
    <t> Honduras (2021)</t>
  </si>
  <si>
    <t> Hungary</t>
  </si>
  <si>
    <t> India</t>
  </si>
  <si>
    <t> Indonesia</t>
  </si>
  <si>
    <t> Iran</t>
  </si>
  <si>
    <t> Ireland</t>
  </si>
  <si>
    <t> Israel (2021)</t>
  </si>
  <si>
    <t> Italy</t>
  </si>
  <si>
    <t> Jamaica (2021)</t>
  </si>
  <si>
    <t> Japan</t>
  </si>
  <si>
    <t> Jordan (2021)</t>
  </si>
  <si>
    <t> Kazakhstan</t>
  </si>
  <si>
    <t> Kenya</t>
  </si>
  <si>
    <t> Kosovo</t>
  </si>
  <si>
    <t> Latvia</t>
  </si>
  <si>
    <t> Lithuania</t>
  </si>
  <si>
    <t> Luxembourg</t>
  </si>
  <si>
    <t> Mauritania (2021)</t>
  </si>
  <si>
    <t> Mexico</t>
  </si>
  <si>
    <t> Mongolia</t>
  </si>
  <si>
    <t> Montenegro</t>
  </si>
  <si>
    <t> Morocco</t>
  </si>
  <si>
    <t> Netherlands</t>
  </si>
  <si>
    <t> New Zealand</t>
  </si>
  <si>
    <t> Nicaragua (2021)</t>
  </si>
  <si>
    <t> North Macedonia</t>
  </si>
  <si>
    <t> Norway</t>
  </si>
  <si>
    <t> Pakistan</t>
  </si>
  <si>
    <t> Panama (2021)</t>
  </si>
  <si>
    <t> Peru</t>
  </si>
  <si>
    <t> Philippines</t>
  </si>
  <si>
    <t> Poland</t>
  </si>
  <si>
    <t> Portugal</t>
  </si>
  <si>
    <t> Puerto Rico (2021)</t>
  </si>
  <si>
    <t> Romania</t>
  </si>
  <si>
    <t> Russia</t>
  </si>
  <si>
    <t> Senegal (2021)</t>
  </si>
  <si>
    <t> Serbia</t>
  </si>
  <si>
    <t> South Africa</t>
  </si>
  <si>
    <t> South Korea</t>
  </si>
  <si>
    <t> Spain</t>
  </si>
  <si>
    <t> Sri Lanka (2021)</t>
  </si>
  <si>
    <t> Sweden</t>
  </si>
  <si>
    <t> Switzerland</t>
  </si>
  <si>
    <t> Taiwan</t>
  </si>
  <si>
    <t> Thailand</t>
  </si>
  <si>
    <t> Tunisia</t>
  </si>
  <si>
    <t> Turkey</t>
  </si>
  <si>
    <t> Ukraine</t>
  </si>
  <si>
    <t> United Kingdom</t>
  </si>
  <si>
    <t> United States</t>
  </si>
  <si>
    <t> Uruguay</t>
  </si>
  <si>
    <t> Vietnam</t>
  </si>
  <si>
    <r>
      <t> </t>
    </r>
    <r>
      <rPr>
        <b/>
        <sz val="14"/>
        <color rgb="FF202122"/>
        <rFont val="Arial"/>
        <family val="2"/>
      </rPr>
      <t>World</t>
    </r>
  </si>
  <si>
    <t>% generated from wind</t>
  </si>
  <si>
    <t>Total generated from wind</t>
  </si>
  <si>
    <t>Total wind capacity</t>
  </si>
  <si>
    <t>Total éolien produit</t>
  </si>
  <si>
    <t>% éolien produit</t>
  </si>
  <si>
    <t>% growth in wind capacity</t>
  </si>
  <si>
    <t>Source :</t>
  </si>
  <si>
    <t>https://en.wikipedia.org/wiki/Wind_power_by_country</t>
  </si>
  <si>
    <t>https://jancovici.com/transition-energetique/renouvelables/pourrait-on-alimenter-la-france-en-electricite-uniquement-avec-de-leolien/</t>
  </si>
  <si>
    <t>Facteur de charge</t>
  </si>
  <si>
    <t>Load factor</t>
  </si>
  <si>
    <t>% croissance éolien</t>
  </si>
  <si>
    <t>Croissance éolien</t>
  </si>
  <si>
    <t xml:space="preserve"> Argentina</t>
  </si>
  <si>
    <t>Sélection des données de base</t>
  </si>
  <si>
    <t>Data selection</t>
  </si>
  <si>
    <t>Unité</t>
  </si>
  <si>
    <t>Unit</t>
  </si>
  <si>
    <t>Pays d'implantation de l'éolienne</t>
  </si>
  <si>
    <t>Wind turbine country's location</t>
  </si>
  <si>
    <r>
      <rPr>
        <b/>
        <sz val="9"/>
        <color theme="1" tint="0.249977111117893"/>
        <rFont val="ArialMT"/>
      </rPr>
      <t>S</t>
    </r>
    <r>
      <rPr>
        <sz val="9"/>
        <color theme="1" tint="0.249977111117893"/>
        <rFont val="ArialMT"/>
      </rPr>
      <t xml:space="preserve"> (t) = </t>
    </r>
    <r>
      <rPr>
        <b/>
        <sz val="9"/>
        <color theme="1" tint="0.249977111117893"/>
        <rFont val="ArialMT"/>
      </rPr>
      <t>pays</t>
    </r>
    <r>
      <rPr>
        <sz val="9"/>
        <color theme="1" tint="0.249977111117893"/>
        <rFont val="ArialMT"/>
      </rPr>
      <t xml:space="preserve"> (kgCO₂/MWh) × (</t>
    </r>
    <r>
      <rPr>
        <b/>
        <sz val="9"/>
        <color theme="1" tint="0.249977111117893"/>
        <rFont val="ArialMT"/>
      </rPr>
      <t>O</t>
    </r>
    <r>
      <rPr>
        <sz val="9"/>
        <color theme="1" tint="0.249977111117893"/>
        <rFont val="ArialMT"/>
      </rPr>
      <t xml:space="preserve"> (MWh) − </t>
    </r>
    <r>
      <rPr>
        <b/>
        <sz val="9"/>
        <color theme="1" tint="0.249977111117893"/>
        <rFont val="ArialMT"/>
      </rPr>
      <t>H</t>
    </r>
    <r>
      <rPr>
        <sz val="9"/>
        <color theme="1" tint="0.249977111117893"/>
        <rFont val="ArialMT"/>
      </rPr>
      <t xml:space="preserve"> (MWh)) / 1000    </t>
    </r>
  </si>
  <si>
    <t>Reference year</t>
  </si>
  <si>
    <t>Année de référence</t>
  </si>
  <si>
    <t>Clear data</t>
  </si>
  <si>
    <t>Durée de vie éolienne</t>
  </si>
  <si>
    <r>
      <t>Nombre de MWh d'électricité produite au cours de la période de récupération CO</t>
    </r>
    <r>
      <rPr>
        <b/>
        <vertAlign val="subscript"/>
        <sz val="11"/>
        <color theme="1" tint="0.249977111117893"/>
        <rFont val="ArialMT"/>
      </rPr>
      <t>2</t>
    </r>
  </si>
  <si>
    <t>Indices “A” et “B” pour différencier des turbines de même puissance nominale mais avec une charge carbone différente dues à des principes de construction différents</t>
  </si>
  <si>
    <t>Résultats d'analyse de cycle de vie pour des éoliennes de différentes puissances nominales   /   Results of lifecycle analyses for each wind turbine</t>
  </si>
  <si>
    <t>Offset carbon intensity in CH*</t>
  </si>
  <si>
    <t>Table 3 :</t>
  </si>
  <si>
    <t>Facteur de substitution importations*</t>
  </si>
  <si>
    <t>Facteur de substitution mobilité*</t>
  </si>
  <si>
    <t>C</t>
  </si>
  <si>
    <t>Emissions carbone / unité</t>
  </si>
  <si>
    <t>Carbon emission / unit</t>
  </si>
  <si>
    <t>Source</t>
  </si>
  <si>
    <t>https://www.econologie.com/europe-emissions-co2-pays-kwh-electrique/</t>
  </si>
  <si>
    <t xml:space="preserve"> [11] </t>
  </si>
  <si>
    <t xml:space="preserve"> [12] </t>
  </si>
  <si>
    <t>European Commission (2013) Europe 2020 targets.</t>
  </si>
  <si>
    <t>European Commission (2013) What is the EU doing about climate change? 2. European Commission (2013) Europe 2020 targets.</t>
  </si>
  <si>
    <t>Climate Change Act 2008.</t>
  </si>
  <si>
    <t xml:space="preserve">Tremeac B, Meunier F (2009) Life cycle analysis of 4.5 MW and 250 W wind turbines. Renew Sustain Energy Rev 13: 2104-2110. </t>
  </si>
  <si>
    <t xml:space="preserve">Department of Energy &amp; Climate Change (2013) 2012 UK Greenhouse Gas Emissions, Provisional Figures and 2011 UK Greenhouse Gas Emissions, Final Figures by Fuel Type and End-user. </t>
  </si>
  <si>
    <t xml:space="preserve">The Scottish Government (2013) Renewable Energy. </t>
  </si>
  <si>
    <t>Yannopoulos SI, Lyberatos G, Theodossiou N, Li W, Valipour M, et al. (2015), Evolution of water lifting devices (pumps) over the centuries worldwide. Water 7: 5031-5060.</t>
  </si>
  <si>
    <t xml:space="preserve">Global Wind Statistics 2012. </t>
  </si>
  <si>
    <t xml:space="preserve">Crawford RH (2009) Life cycle energy and greenhouse emissions analysis of wind turbines and the effect of size on energy yield. Renew Sustain Energy Rev 13: 2653-2660. </t>
  </si>
  <si>
    <t xml:space="preserve">RenewableUK (2013) Onshore Wind. </t>
  </si>
  <si>
    <t xml:space="preserve">Guerzuraga B, Zauner R, Polz W (2012) Life cycle assessment of two different 2 MW class wind turbines. Renew Energy 37: 37-44. </t>
  </si>
  <si>
    <t xml:space="preserve">Department of Energy &amp; Climate Change (2011) UK Renewable Energy Roadmap. </t>
  </si>
  <si>
    <t xml:space="preserve">RenewableUK (2012) Onshore Wind: Direct &amp; Wider Economic Impacts. </t>
  </si>
  <si>
    <t xml:space="preserve"> [13] </t>
  </si>
  <si>
    <t xml:space="preserve"> [14] </t>
  </si>
  <si>
    <t xml:space="preserve"> [15] </t>
  </si>
  <si>
    <t xml:space="preserve"> [16] </t>
  </si>
  <si>
    <t xml:space="preserve"> [17] </t>
  </si>
  <si>
    <t xml:space="preserve"> [18] </t>
  </si>
  <si>
    <t xml:space="preserve"> [19] </t>
  </si>
  <si>
    <t xml:space="preserve"> [20] </t>
  </si>
  <si>
    <t xml:space="preserve"> [22] </t>
  </si>
  <si>
    <t xml:space="preserve"> [23] </t>
  </si>
  <si>
    <t xml:space="preserve"> [24] </t>
  </si>
  <si>
    <t xml:space="preserve"> [26] </t>
  </si>
  <si>
    <t xml:space="preserve"> [27] </t>
  </si>
  <si>
    <t xml:space="preserve"> [28] </t>
  </si>
  <si>
    <t xml:space="preserve"> [29] </t>
  </si>
  <si>
    <t xml:space="preserve"> [30] </t>
  </si>
  <si>
    <t xml:space="preserve"> [31] </t>
  </si>
  <si>
    <t xml:space="preserve"> [32] </t>
  </si>
  <si>
    <t xml:space="preserve"> [33] </t>
  </si>
  <si>
    <t xml:space="preserve"> [34] </t>
  </si>
  <si>
    <t xml:space="preserve"> [35] </t>
  </si>
  <si>
    <t xml:space="preserve"> [36] </t>
  </si>
  <si>
    <t xml:space="preserve"> [37] </t>
  </si>
  <si>
    <t xml:space="preserve"> [38] </t>
  </si>
  <si>
    <t xml:space="preserve"> [39] </t>
  </si>
  <si>
    <t xml:space="preserve"> [40] </t>
  </si>
  <si>
    <t xml:space="preserve"> [41] </t>
  </si>
  <si>
    <t xml:space="preserve"> [42] </t>
  </si>
  <si>
    <t xml:space="preserve">European Wind Energy Association (2013) Wind Energy Facts. </t>
  </si>
  <si>
    <t xml:space="preserve">Solar Energy Topics, 2013. </t>
  </si>
  <si>
    <t xml:space="preserve">Special Report on Renewable Energy Sources and Climate Change Mitigation. </t>
  </si>
  <si>
    <t xml:space="preserve">World Wind Energy Association (2006) Wind Energy Technology: An Introduction. </t>
  </si>
  <si>
    <t xml:space="preserve">RenewableUK (2013) UK Wind Energy Database (UKWED). </t>
  </si>
  <si>
    <t xml:space="preserve">RenewableUK (2013) UKWED Figures explained. </t>
  </si>
  <si>
    <t xml:space="preserve">White SW (2006) Net Energy Payback and CO2 Emissions from Three Midwestern Wind Farms: An Update. Nat Resour Res 15: 271-281. </t>
  </si>
  <si>
    <t xml:space="preserve">Kabir MR, Rooke B, Dassanayake M, Fleck BA (2012) Comparative life cycle energy, emission, and economic analysis of 100kW nameplate wind power generation. Renew Sustain Energy Rev 37: 133-141. </t>
  </si>
  <si>
    <t xml:space="preserve">ISO 14040 (2006) Environmental management -- Life cycle assessment -- Principles and framework. </t>
  </si>
  <si>
    <t xml:space="preserve">Rashedi A, Sridhar I, Tseng K (2013) Life cycle assessment of 50 MW wind firms and strategies for impact reduction. Renew Sustain Energy Rev 21: 89-101. </t>
  </si>
  <si>
    <t xml:space="preserve">Goralczyk M (2003) Life-cycle assessment in the renewable energy sector. Appl Energy 75: 205-211. </t>
  </si>
  <si>
    <t xml:space="preserve">Martinez E, Sanz F, Pellegrini S, Jimenez E, Blanco J (2009) Life cycle assessment of a multi- megawatt wind turbine. Renew Energy 34: 667-673. </t>
  </si>
  <si>
    <t xml:space="preserve">Denholm P, Kulcinski GL (2004) Life cycle energy requirements and greenhouse gas emission from large scale energy storage system. Energy Convers Manag 45: 2153-2172. </t>
  </si>
  <si>
    <t xml:space="preserve">Lenzen M, Munksgaard J (2002) Energy and CO2 life-cycle analyses of wind turbines - review and applications. Renew Energy 26: 339-363. </t>
  </si>
  <si>
    <t xml:space="preserve">Ardente F, Beccali M, Cellura M, Lo Brano V (2008) Energy performances and life cycle assessment of an Italian wind farm. Renew Sustain Energy Rev 12: 200-217. </t>
  </si>
  <si>
    <t xml:space="preserve">Bhat IK, Prakah R (2009) LCA of renewable energy for electricity generation systems-A review. Renew Sustain Energy Rev 13: 1067-1073. </t>
  </si>
  <si>
    <t xml:space="preserve">Marimuthu C, Kirubakaran V (2013) Carbon payback period for solar and wind energy project installed in India: A critical review. Renew Sustain Energy Rev 23: 80-90. </t>
  </si>
  <si>
    <t xml:space="preserve">Welstead J, Hirst R, Keogh D, Robb G, Bainsfair R (2013) Commissioned Report No. 591: Research and guidance on restoration and decommissioning of onshore wind farms. Scottish Natural Heritage. </t>
  </si>
  <si>
    <t xml:space="preserve">Section 6: Renewables. </t>
  </si>
  <si>
    <t xml:space="preserve">Nayak DR, Miller D, Nolan A, Smith P, Smith JU (2010) Calculating carbon budgets of wind farms on Scottish peatlands. Mires Peat 4: 1-23. </t>
  </si>
  <si>
    <t xml:space="preserve">Botch MS, Kobak KI, Vinson TS, Kolchugina TP (1995) Carbon pools and accumulation in peatlands of the Former Soviet Union. Glob Biogeochem Cycles 9: 37-46. </t>
  </si>
  <si>
    <t xml:space="preserve">Turunen J, Pitkanen A, Tahvanainen T, Tolonen K (2001) Carbon accumulation in West Siberian mires, Russia. Glob Biogeochem Cycles 15: 285-296. </t>
  </si>
  <si>
    <t xml:space="preserve">The Scottish Government (2012) Wind Farms and Carbon. </t>
  </si>
  <si>
    <t xml:space="preserve">Schleisner L (2000) Life cycle assessment of a wind farm and related externalities. Renew Sustain Energy Rev 20: 279-288. </t>
  </si>
  <si>
    <t xml:space="preserve">Department of Energy and Climate Change (2012) Feed-in Tariffs Scheme: Government Response to Consultation on Comprehensive Review Phase 2B: Tariffs for non-PV technologies and scheme administration issues. </t>
  </si>
  <si>
    <t xml:space="preserve">Onshore Terminal Construction and Operation - Supporting Assumptions. </t>
  </si>
  <si>
    <t xml:space="preserve">Department for Transport statistics (2011) Fuel consumption by HGV type in Great Britain, 1993-2014. </t>
  </si>
  <si>
    <t xml:space="preserve">Marks J, Lubetsky J, Steiner BA, Faerden T, Lindstad T, et al. (2006) Metal Industry Emissions. IPCC Guidelines for National Greenhouse Gas Inventories, Chapter 4. </t>
  </si>
  <si>
    <t xml:space="preserve"> [43] </t>
  </si>
  <si>
    <t xml:space="preserve"> [44] </t>
  </si>
  <si>
    <t xml:space="preserve"> [45] </t>
  </si>
  <si>
    <t xml:space="preserve"> [46] </t>
  </si>
  <si>
    <t xml:space="preserve"> [47] </t>
  </si>
  <si>
    <t xml:space="preserve"> [48] </t>
  </si>
  <si>
    <t xml:space="preserve"> [49] </t>
  </si>
  <si>
    <t xml:space="preserve"> [50] </t>
  </si>
  <si>
    <t xml:space="preserve"> [51] </t>
  </si>
  <si>
    <t xml:space="preserve"> [52] </t>
  </si>
  <si>
    <t xml:space="preserve"> [53] </t>
  </si>
  <si>
    <t xml:space="preserve"> [54] </t>
  </si>
  <si>
    <t xml:space="preserve"> [54]  Pays (data 2022) </t>
  </si>
  <si>
    <t xml:space="preserve"> [54]  Country (data 2022)</t>
  </si>
  <si>
    <t xml:space="preserve"> [55] </t>
  </si>
  <si>
    <t xml:space="preserve">Kabir et al. [44] </t>
  </si>
  <si>
    <t xml:space="preserve">Crawford [45] </t>
  </si>
  <si>
    <t xml:space="preserve">Martinez 
et al. [46] </t>
  </si>
  <si>
    <t xml:space="preserve">Fondations [43] </t>
  </si>
  <si>
    <t xml:space="preserve">Foundation [43] </t>
  </si>
  <si>
    <t>Weight of epoxy resin</t>
  </si>
  <si>
    <t>Weight of steel</t>
  </si>
  <si>
    <t>Weight of copper</t>
  </si>
  <si>
    <t>Weight of aluminum</t>
  </si>
  <si>
    <t>Weight of glass</t>
  </si>
  <si>
    <t>Weight of polyester</t>
  </si>
  <si>
    <t>Weight of plastic</t>
  </si>
  <si>
    <t>Weight of iron</t>
  </si>
  <si>
    <t>Weight of silica</t>
  </si>
  <si>
    <t>Weight of fiberglass</t>
  </si>
  <si>
    <t>Sources old</t>
  </si>
  <si>
    <t xml:space="preserve">Initialement prévue pour des installations éoliennes installées au Royaume Unis, la présente étude est basée pour des éoliennes implantées en Suisse selon une méthodologie similaire mais tenant compte de particularismes énergétiques propres à la Suisse. D'autres pays penvent également être sélectionnés dans la Table 3. </t>
  </si>
  <si>
    <t>% du poids</t>
  </si>
  <si>
    <t>Pour une éolienne de 3,3 MW de puissance, la répartition des matériaux peut varier légèrement en fonction de la conception spécifique de l'éolienne et des choix technologiques du fabricant. Cependant, je peux vous donner une estimation générale basée sur les tendances de l'industrie :</t>
  </si>
  <si>
    <r>
      <t>Base en béton armé</t>
    </r>
    <r>
      <rPr>
        <sz val="16"/>
        <color rgb="FF0D0D0D"/>
        <rFont val="Arial"/>
        <family val="2"/>
      </rPr>
      <t xml:space="preserve"> : Environ 25 à 35 % de la masse totale. La proportion de la base en béton armé peut rester relativement stable car elle est largement déterminée par les exigences de stabilité et de résistance structurelle de l'éolienne, qui ne varient pas nécessairement avec la puissance nominale.</t>
    </r>
  </si>
  <si>
    <r>
      <t>Mât</t>
    </r>
    <r>
      <rPr>
        <sz val="16"/>
        <color rgb="FF0D0D0D"/>
        <rFont val="Arial"/>
        <family val="2"/>
      </rPr>
      <t xml:space="preserve"> : Environ 20 à 30 % de la masse totale. Le mât peut également rester dans la même fourchette de pourcentage car il doit supporter la nacelle et les pales, peu importe la puissance de l'éolienne.</t>
    </r>
  </si>
  <si>
    <r>
      <t>Nacelle</t>
    </r>
    <r>
      <rPr>
        <sz val="16"/>
        <color rgb="FF0D0D0D"/>
        <rFont val="Arial"/>
        <family val="2"/>
      </rPr>
      <t xml:space="preserve"> : Environ 15 à 25 % de la masse totale. La proportion de la nacelle peut être influencée par la taille et le poids des composants internes tels que le générateur, le système de transmission et les systèmes de contrôle, qui peuvent varier en fonction de la puissance de l'éolienne.</t>
    </r>
  </si>
  <si>
    <r>
      <t>Générateur</t>
    </r>
    <r>
      <rPr>
        <sz val="16"/>
        <color rgb="FF0D0D0D"/>
        <rFont val="Arial"/>
        <family val="2"/>
      </rPr>
      <t xml:space="preserve"> : Environ 10 à 20 % de la masse totale. La proportion du générateur peut augmenter légèrement avec la puissance nominale de l'éolienne, car un générateur plus puissant peut nécessiter des composants plus massifs pour gérer la production d'énergie accrue.</t>
    </r>
  </si>
  <si>
    <r>
      <t>Pâles</t>
    </r>
    <r>
      <rPr>
        <sz val="16"/>
        <color rgb="FF0D0D0D"/>
        <rFont val="Arial"/>
        <family val="2"/>
      </rPr>
      <t xml:space="preserve"> : Environ 10 à 20 % de la masse totale. La proportion des pâles peut également varier en fonction de la puissance de l'éolienne, car des pales plus grandes ou plus nombreuses peuvent être nécessaires pour capturer efficacement l'énergie du vent à des puissances plus élevées.</t>
    </r>
  </si>
  <si>
    <t>Encore une fois, ces pourcentages sont des estimations générales et peuvent varier en fonction de nombreux facteurs, y compris la technologie spécifique de l'éolienne et les choix de conception du fabricant.</t>
  </si>
  <si>
    <t>Type de generatrice</t>
  </si>
  <si>
    <t>Generator type</t>
  </si>
  <si>
    <t>Asynchrone / Asyncronous</t>
  </si>
  <si>
    <t>Synchrone / Syncronous</t>
  </si>
  <si>
    <t>Les éoliennes sont composées de plusieurs matériaux, principalement :</t>
  </si>
  <si>
    <r>
      <t>Acier</t>
    </r>
    <r>
      <rPr>
        <sz val="16"/>
        <color rgb="FF0D0D0D"/>
        <rFont val="Arial"/>
        <family val="2"/>
      </rPr>
      <t xml:space="preserve"> : Environ 70 à 80 % de la masse totale de l'éolienne est constituée d'acier. Il est utilisé pour la structure principale de la tour, ainsi que pour les composants internes tels que les engrenages et les roulements.</t>
    </r>
  </si>
  <si>
    <r>
      <t>Fibres de verre ou de carbone</t>
    </r>
    <r>
      <rPr>
        <sz val="16"/>
        <color rgb="FF0D0D0D"/>
        <rFont val="Arial"/>
        <family val="2"/>
      </rPr>
      <t xml:space="preserve"> : Ces matériaux composites représentent généralement environ 10 à 15 % de la masse totale de l'éolienne. Ils sont utilisés pour fabriquer les pales en raison de leur légèreté et de leur résistance à la fatigue.</t>
    </r>
  </si>
  <si>
    <r>
      <t>Aluminium</t>
    </r>
    <r>
      <rPr>
        <sz val="16"/>
        <color rgb="FF0D0D0D"/>
        <rFont val="Arial"/>
        <family val="2"/>
      </rPr>
      <t xml:space="preserve"> : L'aluminium est utilisé dans la fabrication des composants internes de l'éolienne, tels que les composants électroniques et les câblages. Il représente généralement environ 5 à 10 % de la masse totale de l'éolienne.</t>
    </r>
  </si>
  <si>
    <r>
      <t>Cuivre</t>
    </r>
    <r>
      <rPr>
        <sz val="16"/>
        <color rgb="FF0D0D0D"/>
        <rFont val="Arial"/>
        <family val="2"/>
      </rPr>
      <t xml:space="preserve"> : Le cuivre est utilisé dans la fabrication des générateurs et des câblages électriques internes. Sa proportion dans une éolienne est généralement inférieure à 5 % de la masse totale.</t>
    </r>
  </si>
  <si>
    <t>Il convient de noter que ces pourcentages peuvent varier en fonction de la conception spécifique de l'éolienne et des technologies utilisées.</t>
  </si>
  <si>
    <t xml:space="preserve"> [56] </t>
  </si>
  <si>
    <t xml:space="preserve"> [57] </t>
  </si>
  <si>
    <t xml:space="preserve"> [58] </t>
  </si>
  <si>
    <t xml:space="preserve"> [59] </t>
  </si>
  <si>
    <t>https://chat.openai.com/c/259ba30e-d090-45d0-a8b5-e1f9afb41bd3</t>
  </si>
  <si>
    <t xml:space="preserve">Mât [43] </t>
  </si>
  <si>
    <t>https://www.nordex-online.com/wp-content/uploads/sites/2/2020/03/200323_Nordex_NHB_2019_eng_web.pdf</t>
  </si>
  <si>
    <t>Unit ??</t>
  </si>
  <si>
    <t xml:space="preserve"> Mise à jour : 2024 05 02</t>
  </si>
  <si>
    <t>A measurement unit that describes the contribution of all greenhouse gas (GHG) emissions to the greenhouse effets. To support comparison of their climate impacts, emissions of ogher GHG such as nethane or nitrous oxide are presented in CO₂ equivalent units.</t>
  </si>
  <si>
    <t>Unité de mesure décrivant la contribution de toutes les émissions de gaz à effet de serre (GES) aux effets de serre. Pour faciliter la comparaison de leurs effets sur le climat, les émissions d'autres GES tels que le méthane ou l'oxyde nitreux sont présentées en unités d'équivalent CO₂.</t>
  </si>
  <si>
    <t>CO₂e (CARBON DIOXIDE EQUIVALENT EMISSIONS)</t>
  </si>
  <si>
    <t>COE  (COST OF ENERGY)</t>
  </si>
  <si>
    <t>Describes the cost of converting a form of energy (e.g. wind) into electrical energy. It is also referred to as COE.</t>
  </si>
  <si>
    <t>Décrit le coût de la conversion d'une forme d'énergie (par exemple le vent) en énergie électrique. Il est également appelé COE.</t>
  </si>
  <si>
    <t>GEARBOX</t>
  </si>
  <si>
    <t>The gearbox is located between the slow-rotating rotor shaft and the fast-rotating generator shart. By using a gearbos, the generator shaft rotates up to one hundred times faster than the rotor shaft.</t>
  </si>
  <si>
    <t>Le réducteur est situé entre l'arbre du rotor, qui tourne lentement, et l'arbre du générateur, qui tourne rapidement. L'utilisation d'un réducteur permet à l'arbre du générateur de tourner jusqu'à cent fois plus vite que l'arbre du rotor.</t>
  </si>
  <si>
    <t>GENERATOR</t>
  </si>
  <si>
    <t>A wind turbine's generator converts mechanical energy into electrical energy.</t>
  </si>
  <si>
    <t>Le générateur d'une éolienne convertit l'énergie mécanique en énergie électrique.</t>
  </si>
  <si>
    <t>HYBRID TOWER</t>
  </si>
  <si>
    <t>Extremely high tower construction made from combined steel and concrete segments.</t>
  </si>
  <si>
    <t>Construction d'un mât  extrêmement haut composée de segments combinés d'acier et de béton.</t>
  </si>
  <si>
    <t>INSTALLED CAPACITY</t>
  </si>
  <si>
    <t>This describes the maximum total output of all power plants (here wind turbines) installed in one area.</t>
  </si>
  <si>
    <t>Il s'agit de la production totale maximale de toutes les centrales électriques (ici des éoliennes) installées dans une zone.</t>
  </si>
  <si>
    <t>CAPACITÉ INSTALLÉE</t>
  </si>
  <si>
    <t>GÉNÉRATEUR</t>
  </si>
  <si>
    <t>MÂT HYBRIDE</t>
  </si>
  <si>
    <t>INVERTER</t>
  </si>
  <si>
    <t>Wind turbines are typically operated using variable rotor rotation speeds. An inverter adjusts the electricity supplied by the generator, with its variable frequencies and voltages, to the network frequency, phase length, and voltage required bx the electrical network so that constant, grid-compliant electrical energy can be supplied to the network.</t>
  </si>
  <si>
    <t>ONDULEUR (CONVERTISSEUR OU TRANSFORMATEUR)</t>
  </si>
  <si>
    <t>kW (KILOWATT)</t>
  </si>
  <si>
    <t>Power is defined as energy per time unit and is measured in Watts. One kilowatt (kW) equals 1 000 Watts.</t>
  </si>
  <si>
    <t>La puissance est définie comme l'énergie par unité de temps et se mesure en watts. Un kilowatt (kW) équivaut à 1 000 watts.</t>
  </si>
  <si>
    <t>kWH (KILOWATT HOUR)</t>
  </si>
  <si>
    <t>kWh (KILOWATT HEURE)</t>
  </si>
  <si>
    <t>A kilowatt hour (kWh) is the amount of energy measured in kilowatt (kW) that is generated or consumed within one hour.</t>
  </si>
  <si>
    <t>Un kilowattheure (kWh) est la quantité d'énergie mesurée en kilowatt (kW) qui est générée ou consommée en une heure.</t>
  </si>
  <si>
    <t>MW (MEGAWATT)</t>
  </si>
  <si>
    <t>Un megawatt (MW) égale 1 000 kilowatts.</t>
  </si>
  <si>
    <t>MWh (MEGAWATT HOUR)</t>
  </si>
  <si>
    <t>One megawatt hour (MWh) equals 1 000 kilowatt hours.</t>
  </si>
  <si>
    <t>One megawatt (MW) equals 1 000 kilowatts.</t>
  </si>
  <si>
    <t>MWh (MEGAWATT HEURE)</t>
  </si>
  <si>
    <t>Un megawatt heure (MWh) égale 1 000 kilowatt heures.</t>
  </si>
  <si>
    <t>NACELLE</t>
  </si>
  <si>
    <t>The key components to convert wind power into electrical energy (drivetrain, generator, part of the electrical system, backup systems, etc.) are installed in the nacelle. The nacelle is mounted on the tower. The rotor, including the rotor blades, is attached to the rotor shaft in the nacelle.</t>
  </si>
  <si>
    <t>Les principaux composants permettant de convertir l'énergie éolienne en énergie électrique (groupe motopropulseur, générateur, partie du système électrique, systèmes de secours, etc.) sont installés dans la nacelle. La nacelle est installée au sommet du mât. Le moyeu, y compris les pales, est fixé à l'arbre du rotor dans la nacelle.</t>
  </si>
  <si>
    <t>ROTOR</t>
  </si>
  <si>
    <t>The rotor of a wind turbine comprises the rotor blades and the rotor hub. The rotor is monted on the main shaft.</t>
  </si>
  <si>
    <t>Le rotor d'une éolienne comprend les pales du rotor et le moyeu du rotor. Le rotor est monté sur l'arbre principal.</t>
  </si>
  <si>
    <t>WIND FARM</t>
  </si>
  <si>
    <t>Les parcs éoliens, tel celui de Mont-Soleil - Mont-Crosin, sont constitués de plusieurs éoliennes exploitées conjointement.</t>
  </si>
  <si>
    <t>Wind farms, such as Mont-Soleil - Mont-Crosin, comprise multiple, jointly-operated wind turbines.</t>
  </si>
  <si>
    <t>Les éoliennes fonctionnent généralement à des vitesses de rotation variables du rotor. Un onduleur ajuste l'électricité fournie par le générateur avec ses fréquences et tensions variables à la fréquence du réseau, à la longueur de phase et à la tension requises par le réseau électrique, de manière à ce qu'une énergie électrique constante et conforme au réseau puisse être fournie.</t>
  </si>
  <si>
    <t>PARC ÉOLIEN</t>
  </si>
  <si>
    <t>CO₂e  (ÉMISSIONS ÉQUIVALENTES DE DIOXIDE DE CARBONE )</t>
  </si>
  <si>
    <t>COE  (COÛT DE L'ÉNERGIE)</t>
  </si>
  <si>
    <t>MÂT</t>
  </si>
  <si>
    <t>Tour d'acier supportant la nacelle</t>
  </si>
  <si>
    <t>TOWER</t>
  </si>
  <si>
    <t>Pièce profilée du rotor d'une éolienne captant l'énergie cinétique du vent.</t>
  </si>
  <si>
    <t>Profiled part of a wind turbine rotor that captures the kinetic energy of the wind.</t>
  </si>
  <si>
    <t>PALE DE ROTOR</t>
  </si>
  <si>
    <t>ROTOR BLADE</t>
  </si>
  <si>
    <t>SYSTÈME D'ORIENTATION DE LA NACELLE</t>
  </si>
  <si>
    <t>NACELLE STEERING SYSTEM</t>
  </si>
  <si>
    <t>Un système d'orientation placé en dessous de la nacelle permet de tourner la nacelle dans la bonne direction. Parfois, un aileron est posé à l'arrière pour diriger automatiquement l'éolienne vers le vent, à l'instar d'une girouette. Une armoire de couplage au réseau électrique est installée au pied du mât.</t>
  </si>
  <si>
    <t>A steering system on the underside of the nacelle turns the nacelle in the right direction. In some cases, a fin is fitted at the rear to automatically steer the turbine into the wind, like a wind vane. At the foot of the tower is a cabinet for connecting the turbine to the electricity grid.</t>
  </si>
  <si>
    <t>MOYEU</t>
  </si>
  <si>
    <t>HUB</t>
  </si>
  <si>
    <t>Le moyeu de l'éolienne est généralement fait d'un alliage d'acier ou d'aluminium et contient un certain nombre de boulons. Son rôle est de permettre une connexion facile entre les pales de l'éolienne et l'aérogénérateur, et de s'assurer qu'il n'y a aucune vibration due au vent à chaque extrémité.</t>
  </si>
  <si>
    <t>The hub of the wind turbine is usually made of a steel or aluminium alloy and contains a number of bolts. Its role is to allow easy connection between the wind turbine blades and the wind generator, and to ensure that there is no wind-induced vibration at either end.</t>
  </si>
  <si>
    <t>FOUNDATIONS / BASE</t>
  </si>
  <si>
    <t>Les fondations ou la base d'une éolienne permet d'ancrer l'ensemble de la structure sur le terrain. Son poids est destiné à contrebalancer l'effet du vent sur l'éolienne. Son poids, son envergure et sa profondeur peut varier en fonction du terrain rencontré.</t>
  </si>
  <si>
    <t>The foundations or base of a wind turbine anchor the entire structure to the ground. Its weight is intended to counterbalance the effect of the wind on the turbine. Its weight, span and depth can vary according to the terrain encountered.</t>
  </si>
  <si>
    <t>BASE / FONDATIONS</t>
  </si>
  <si>
    <t>MULTIPLICATEUR / BOÎTIER D'ENGRENAGES</t>
  </si>
  <si>
    <t>CÂBLES D'ALIMENTATION ÉLECTRIQUE</t>
  </si>
  <si>
    <t>SUPPLY CABLE</t>
  </si>
  <si>
    <t>Ces câbles transportent l'électricité générée depuis les éoliennes vers un poste de transformation ou directement au réseau d'électricité. Lorsque l'électricité est dirigée vers un poste de transformation, la tension y est augmentée par des transformateurs pour réduire les pertes de transmission.</t>
  </si>
  <si>
    <t>These cables carry the electricity generated by the wind turbines to a transformer station or directly to the electricity grid. When the electricity is sent to a transformer station, the voltage is increased by transformers to reduce transmission losses.</t>
  </si>
  <si>
    <t>PEIGNES DE PALE</t>
  </si>
  <si>
    <t>BLADE COMBS</t>
  </si>
  <si>
    <t>Les peignes fixés sur les pales de dernière génération constituent une espèce de « peigne de soie » flexible qui a la faculté de « laminariser » l’écoulement de l’air sur la pale. Les turbulences sonores liées au décollement de l’air le long des pales sont ainsi minimisées d'environ 10 dB(A).</t>
  </si>
  <si>
    <t>The combs fitted to the latest-generation blades form a kind of flexible "silk comb" that has the ability to "laminarise" the airflow over the blade. Noise turbulence associated with airflow along the blades is thus minimised by around 10 dB(A).</t>
  </si>
  <si>
    <t>ASYNCHRONE</t>
  </si>
  <si>
    <t>ASYNCHRONOUS</t>
  </si>
  <si>
    <t xml:space="preserve">Les turbines asynchrones sont utilisées dans la plupart des cas car elles peuvent supporter de légères variations de vitesse du vent, notamment lors de rafales. Ces variations de vitesse engendrent des sollicitations mécaniques importantes sur le système, qui sont plus réduites avec une machine asynchrone. Dans le moteur asynchrone, le rotor est constitué d'un bobinage généralement en cuivre. </t>
  </si>
  <si>
    <t xml:space="preserve">Asynchronous turbines are used in most cases because they can withstand slight variations in wind speed, particularly during gusts. These speed variations generate significant mechanical stresses on the system, which are reduced with an asynchronous machine. In an asynchronous motor, the rotor is made up of a winding that is generally made of copper. </t>
  </si>
  <si>
    <t>SYNCHRONE</t>
  </si>
  <si>
    <t>SYNCHRONOUS</t>
  </si>
  <si>
    <t>Synchronous motors, supplied with alternating current, differ from asynchronous motors in their ability to maintain perfect synchronisation between the supply frequency and the shaft rotation speed. The generator consists of a rotor with salient poles made of rare-earth permanent magnets.</t>
  </si>
  <si>
    <t>Les moteurs synchrones, alimentés en courant alternatif, se distinguent des moteurs asynchrones par leur capacité à conserver une synchronisation parfaite entre la fréquence d'alimentation et la vitesse de rotation de l'arbre moteur. Le générateur est constitué d'un rotor à pôles saillants constitués d’aimants permanents en terre rares.</t>
  </si>
  <si>
    <r>
      <t xml:space="preserve">Glossaire </t>
    </r>
    <r>
      <rPr>
        <sz val="18"/>
        <color rgb="FF3154AA"/>
        <rFont val="Wingdings"/>
        <charset val="2"/>
      </rPr>
      <t>︱</t>
    </r>
    <r>
      <rPr>
        <sz val="18"/>
        <color rgb="FF3154AA"/>
        <rFont val="Helvetica Neue Condensé gras"/>
      </rPr>
      <t>Glossary</t>
    </r>
  </si>
  <si>
    <r>
      <t>Analyse de cycle de vie d'éolienne entre 5 kW et 3.4 MW</t>
    </r>
    <r>
      <rPr>
        <sz val="18"/>
        <color rgb="FF3154AA"/>
        <rFont val="Wingdings"/>
        <charset val="2"/>
      </rPr>
      <t>︱</t>
    </r>
    <r>
      <rPr>
        <sz val="18"/>
        <color rgb="FF3154AA"/>
        <rFont val="Helvetica Neue Condensé gras"/>
      </rPr>
      <t>Table 3</t>
    </r>
  </si>
  <si>
    <r>
      <t xml:space="preserve">Etude sur le poids et l'empreinte carbone des matériaux d'éoliennes de 5 kW à 3.4 MW </t>
    </r>
    <r>
      <rPr>
        <sz val="18"/>
        <color rgb="FF3154AA"/>
        <rFont val="Wingdings"/>
        <charset val="2"/>
      </rPr>
      <t>︱</t>
    </r>
    <r>
      <rPr>
        <sz val="18"/>
        <color rgb="FF3154AA"/>
        <rFont val="Helvetica Neue Condensé gras"/>
      </rPr>
      <t>LCA (ACV)</t>
    </r>
  </si>
  <si>
    <r>
      <t>Émissions de CO</t>
    </r>
    <r>
      <rPr>
        <sz val="18"/>
        <color rgb="FF3154AA"/>
        <rFont val="Helvetica Neue"/>
        <family val="2"/>
      </rPr>
      <t>₂</t>
    </r>
    <r>
      <rPr>
        <sz val="18"/>
        <color rgb="FF3154AA"/>
        <rFont val="Helvetica Neue Condensé gras"/>
      </rPr>
      <t xml:space="preserve"> provenant des matériaux et des machines utilisées pour calculer les émissions totales de chaque turbine [44,47-51]</t>
    </r>
    <r>
      <rPr>
        <sz val="18"/>
        <color rgb="FF3154AA"/>
        <rFont val="Wingdings"/>
        <charset val="2"/>
      </rPr>
      <t>︱</t>
    </r>
    <r>
      <rPr>
        <sz val="18"/>
        <color rgb="FF3154AA"/>
        <rFont val="Helvetica Neue Condensé gras"/>
      </rPr>
      <t>Table 1</t>
    </r>
  </si>
  <si>
    <r>
      <t>Répartition et poids des matériaux d'éoliennes entre 5 kW et 3 MW [51]</t>
    </r>
    <r>
      <rPr>
        <sz val="18"/>
        <color rgb="FF3154AA"/>
        <rFont val="Wingdings"/>
        <charset val="2"/>
      </rPr>
      <t>︱</t>
    </r>
    <r>
      <rPr>
        <sz val="18"/>
        <color rgb="FF3154AA"/>
        <rFont val="Helvetica Neue Condensé gras"/>
      </rPr>
      <t>Table 2</t>
    </r>
  </si>
  <si>
    <r>
      <t>Energie éolienne par pays</t>
    </r>
    <r>
      <rPr>
        <sz val="18"/>
        <color rgb="FF3154AA"/>
        <rFont val="Wingdings"/>
        <charset val="2"/>
      </rPr>
      <t>︱</t>
    </r>
    <r>
      <rPr>
        <b/>
        <sz val="18"/>
        <color rgb="FF3154AA"/>
        <rFont val="Helvetica Neue Condensed Bold"/>
      </rPr>
      <t>Facteur de charge</t>
    </r>
    <r>
      <rPr>
        <sz val="18"/>
        <color rgb="FF3154AA"/>
        <rFont val="Wingdings"/>
        <charset val="2"/>
      </rPr>
      <t>︱</t>
    </r>
    <r>
      <rPr>
        <sz val="18"/>
        <color rgb="FF3154AA"/>
        <rFont val="Helvetica Neue Condensé gras"/>
      </rPr>
      <t>Wind energy by country</t>
    </r>
    <r>
      <rPr>
        <sz val="18"/>
        <color rgb="FF3154AA"/>
        <rFont val="Webdings"/>
        <charset val="2"/>
      </rPr>
      <t>︱</t>
    </r>
    <r>
      <rPr>
        <sz val="18"/>
        <color rgb="FF3154AA"/>
        <rFont val="Helvetica Neue Condensé gras"/>
      </rPr>
      <t>Load factor</t>
    </r>
    <r>
      <rPr>
        <sz val="18"/>
        <color rgb="FF3154AA"/>
        <rFont val="Wingdings"/>
        <charset val="2"/>
      </rPr>
      <t>︱</t>
    </r>
    <r>
      <rPr>
        <sz val="18"/>
        <color rgb="FF3154AA"/>
        <rFont val="Helvetica Neue Condensé gras"/>
      </rPr>
      <t>Table 4</t>
    </r>
  </si>
  <si>
    <r>
      <t xml:space="preserve">Répartition et poids des matériaux d'éoliennes entre 5 kW et 3 MW </t>
    </r>
    <r>
      <rPr>
        <sz val="18"/>
        <color rgb="FF3154AA"/>
        <rFont val="Wingdings"/>
        <charset val="2"/>
      </rPr>
      <t>︱</t>
    </r>
    <r>
      <rPr>
        <sz val="18"/>
        <color rgb="FF3154AA"/>
        <rFont val="Helvetica Neue Condensé gras"/>
      </rPr>
      <t>Fondations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</si>
</sst>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0\ &quot;kW&quot;"/>
    <numFmt numFmtId="165" formatCode="#,##0.##0\ &quot;t&quot;"/>
    <numFmt numFmtId="166" formatCode="0.0%"/>
    <numFmt numFmtId="167" formatCode="#,##0.##000\ &quot;l/G&quot;"/>
    <numFmt numFmtId="168" formatCode="#,##0.##0\ &quot;tCO₂e/t&quot;"/>
    <numFmt numFmtId="169" formatCode="#,##0.##0\ &quot;tCO₂e/m³&quot;"/>
    <numFmt numFmtId="170" formatCode="#,##0.##0\ &quot;tCO₂e/l&quot;"/>
    <numFmt numFmtId="171" formatCode="#,##0.##0\ &quot;tCO₂e/h&quot;"/>
    <numFmt numFmtId="172" formatCode="#,##0.##0\ &quot;tCO₂e/G&quot;"/>
    <numFmt numFmtId="173" formatCode="#,##0\ &quot;MWh&quot;"/>
    <numFmt numFmtId="174" formatCode="#,##0.##0\ &quot;tCO₂e&quot;"/>
    <numFmt numFmtId="175" formatCode="#,##0\ &quot;jours&quot;"/>
    <numFmt numFmtId="176" formatCode="#,##0\ &quot;heures/an&quot;"/>
    <numFmt numFmtId="177" formatCode="#,##0\ &quot;ans&quot;"/>
    <numFmt numFmtId="178" formatCode="#,##0\ &quot;heures&quot;"/>
    <numFmt numFmtId="179" formatCode="#,##0\ &quot;kgCO₂e/MWh&quot;"/>
    <numFmt numFmtId="180" formatCode="#,##0.0\ &quot;tCO₂e&quot;"/>
    <numFmt numFmtId="181" formatCode="#,##0\ &quot;x&quot;"/>
    <numFmt numFmtId="182" formatCode="0.000"/>
    <numFmt numFmtId="183" formatCode="#,##0.0\ &quot;TWh&quot;"/>
    <numFmt numFmtId="184" formatCode="#,##0.0\ &quot;GWh&quot;"/>
    <numFmt numFmtId="189" formatCode="#,##0.000\ &quot;t&quot;"/>
    <numFmt numFmtId="191" formatCode="#,##0.0\ &quot;kgCO₂e/MWh&quot;"/>
  </numFmts>
  <fonts count="102">
    <font>
      <sz val="12"/>
      <color theme="1"/>
      <name val="Aptos Narrow"/>
      <family val="2"/>
      <scheme val="minor"/>
    </font>
    <font>
      <b/>
      <sz val="11"/>
      <color theme="1"/>
      <name val="Arial"/>
      <family val="2"/>
    </font>
    <font>
      <sz val="11"/>
      <color theme="1"/>
      <name val="ArialMT"/>
    </font>
    <font>
      <sz val="12"/>
      <color theme="1"/>
      <name val="Aptos Narrow"/>
      <family val="2"/>
      <scheme val="minor"/>
    </font>
    <font>
      <sz val="11"/>
      <color theme="1" tint="0.249977111117893"/>
      <name val="Aptos Narrow"/>
      <family val="2"/>
      <scheme val="minor"/>
    </font>
    <font>
      <b/>
      <sz val="11"/>
      <color theme="1" tint="0.249977111117893"/>
      <name val="ArialMT"/>
    </font>
    <font>
      <b/>
      <sz val="11"/>
      <color theme="1" tint="0.249977111117893"/>
      <name val="Arial"/>
      <family val="2"/>
    </font>
    <font>
      <b/>
      <sz val="11"/>
      <color theme="1" tint="0.249977111117893"/>
      <name val="Aptos Narrow"/>
      <family val="2"/>
      <scheme val="minor"/>
    </font>
    <font>
      <i/>
      <sz val="11"/>
      <color theme="1" tint="0.249977111117893"/>
      <name val="ArialMT"/>
    </font>
    <font>
      <i/>
      <sz val="11"/>
      <color theme="1" tint="0.249977111117893"/>
      <name val="Aptos Narrow"/>
      <family val="2"/>
      <scheme val="minor"/>
    </font>
    <font>
      <sz val="11"/>
      <color theme="1" tint="0.249977111117893"/>
      <name val="ArialMT"/>
    </font>
    <font>
      <sz val="10"/>
      <color theme="0"/>
      <name val="Avenir"/>
      <family val="2"/>
    </font>
    <font>
      <sz val="10"/>
      <color theme="1"/>
      <name val="Avenir"/>
      <family val="2"/>
    </font>
    <font>
      <sz val="12"/>
      <color rgb="FFFFFF00"/>
      <name val="Helvetica"/>
      <family val="2"/>
    </font>
    <font>
      <sz val="12"/>
      <color theme="0" tint="-0.34998626667073579"/>
      <name val="Helvetica Neue Ultrafin"/>
    </font>
    <font>
      <sz val="12"/>
      <color theme="0" tint="-0.499984740745262"/>
      <name val="Helvetica Neue Maigre"/>
    </font>
    <font>
      <sz val="1"/>
      <color theme="0" tint="-0.249977111117893"/>
      <name val="Helvetica Neue Maigre"/>
    </font>
    <font>
      <b/>
      <sz val="12"/>
      <color theme="2" tint="-0.499984740745262"/>
      <name val="Helvetica"/>
      <family val="2"/>
    </font>
    <font>
      <sz val="12"/>
      <color theme="1" tint="0.34998626667073579"/>
      <name val="Helvetica Neue"/>
      <family val="2"/>
    </font>
    <font>
      <sz val="10"/>
      <name val="Arial"/>
      <family val="2"/>
    </font>
    <font>
      <sz val="11"/>
      <color theme="1" tint="0.249977111117893"/>
      <name val="Helvetica Neue Maigre"/>
    </font>
    <font>
      <sz val="12"/>
      <color theme="2" tint="-0.499984740745262"/>
      <name val="Helvetica"/>
      <family val="2"/>
    </font>
    <font>
      <sz val="10"/>
      <color theme="1" tint="0.499984740745262"/>
      <name val="Helvetica Neue"/>
      <family val="2"/>
    </font>
    <font>
      <sz val="10"/>
      <name val="MS Sans Serif"/>
    </font>
    <font>
      <sz val="10"/>
      <color theme="1"/>
      <name val="Helvetica Neue Maigre"/>
    </font>
    <font>
      <sz val="10"/>
      <color theme="0"/>
      <name val="Helvetica Neue Maigre"/>
    </font>
    <font>
      <sz val="18"/>
      <color rgb="FF002060"/>
      <name val="Helvetica Neue Condensé gras"/>
    </font>
    <font>
      <sz val="10"/>
      <color theme="2" tint="-0.499984740745262"/>
      <name val="Helvetica Neue Maigre"/>
    </font>
    <font>
      <sz val="9"/>
      <color theme="1"/>
      <name val="Helvetica Neue Maigre"/>
    </font>
    <font>
      <sz val="8"/>
      <color theme="1" tint="0.34998626667073579"/>
      <name val="Helvetica Neue"/>
      <family val="2"/>
    </font>
    <font>
      <sz val="10"/>
      <color theme="0" tint="-0.34998626667073579"/>
      <name val="Helvetica Neue UltraLight"/>
    </font>
    <font>
      <sz val="10"/>
      <color rgb="FFFFFF00"/>
      <name val="Helvetica"/>
      <family val="2"/>
    </font>
    <font>
      <sz val="22"/>
      <color rgb="FFFEE60E"/>
      <name val="Helvetica"/>
      <family val="2"/>
    </font>
    <font>
      <u/>
      <sz val="12"/>
      <color theme="10"/>
      <name val="Aptos Narrow"/>
      <family val="2"/>
      <scheme val="minor"/>
    </font>
    <font>
      <sz val="18"/>
      <color rgb="FF545454"/>
      <name val="Merriweather"/>
    </font>
    <font>
      <sz val="18"/>
      <color rgb="FF059305"/>
      <name val="Merriweather"/>
    </font>
    <font>
      <sz val="19"/>
      <color theme="1"/>
      <name val=".SFNS"/>
    </font>
    <font>
      <sz val="18"/>
      <color theme="1"/>
      <name val=".SFNS"/>
    </font>
    <font>
      <sz val="15"/>
      <color theme="1"/>
      <name val=".SFNS"/>
    </font>
    <font>
      <sz val="17"/>
      <color theme="1"/>
      <name val=".SFNS"/>
    </font>
    <font>
      <sz val="20"/>
      <color theme="1"/>
      <name val=".SFNS"/>
    </font>
    <font>
      <sz val="22"/>
      <color theme="1"/>
      <name val=".SFNS"/>
    </font>
    <font>
      <sz val="9"/>
      <color theme="1"/>
      <name val="MinionPro"/>
    </font>
    <font>
      <sz val="8"/>
      <color theme="1"/>
      <name val="Tunga"/>
    </font>
    <font>
      <b/>
      <sz val="14"/>
      <color theme="1"/>
      <name val="Helvetica Neue Bold"/>
    </font>
    <font>
      <b/>
      <sz val="14"/>
      <color theme="1" tint="0.249977111117893"/>
      <name val="Helvetica Neue Bold"/>
    </font>
    <font>
      <sz val="12"/>
      <color theme="1" tint="0.249977111117893"/>
      <name val="Aptos Narrow"/>
      <family val="2"/>
      <scheme val="minor"/>
    </font>
    <font>
      <b/>
      <sz val="12"/>
      <color theme="1" tint="0.249977111117893"/>
      <name val="ArialMT"/>
    </font>
    <font>
      <sz val="14"/>
      <color theme="1" tint="0.249977111117893"/>
      <name val="Aptos Narrow"/>
      <family val="2"/>
      <scheme val="minor"/>
    </font>
    <font>
      <b/>
      <sz val="14"/>
      <color theme="1" tint="0.249977111117893"/>
      <name val="ArialMT"/>
    </font>
    <font>
      <i/>
      <sz val="14"/>
      <color theme="1" tint="0.249977111117893"/>
      <name val="ArialMT"/>
    </font>
    <font>
      <i/>
      <sz val="14"/>
      <color theme="1" tint="0.249977111117893"/>
      <name val="Aptos Narrow"/>
      <family val="2"/>
      <scheme val="minor"/>
    </font>
    <font>
      <sz val="14"/>
      <color theme="1" tint="0.249977111117893"/>
      <name val="ArialMT"/>
    </font>
    <font>
      <b/>
      <sz val="14"/>
      <color theme="1" tint="0.249977111117893"/>
      <name val="Aptos Narrow"/>
      <family val="2"/>
      <scheme val="minor"/>
    </font>
    <font>
      <sz val="11"/>
      <color theme="1" tint="0.249977111117893"/>
      <name val="Arial"/>
      <family val="2"/>
    </font>
    <font>
      <sz val="11"/>
      <color theme="1"/>
      <name val="Arial"/>
      <family val="2"/>
    </font>
    <font>
      <vertAlign val="subscript"/>
      <sz val="11"/>
      <color theme="1" tint="0.249977111117893"/>
      <name val="ArialMT"/>
    </font>
    <font>
      <sz val="11"/>
      <color theme="1" tint="0.34998626667073579"/>
      <name val="Helvetica Neue Thin"/>
    </font>
    <font>
      <b/>
      <sz val="18"/>
      <color theme="1" tint="0.249977111117893"/>
      <name val="ArialMT"/>
    </font>
    <font>
      <sz val="18"/>
      <color theme="1" tint="0.249977111117893"/>
      <name val="Aptos Narrow"/>
      <family val="2"/>
      <scheme val="minor"/>
    </font>
    <font>
      <b/>
      <sz val="18"/>
      <color theme="1"/>
      <name val="Helvetica Neue Bold"/>
    </font>
    <font>
      <b/>
      <sz val="18"/>
      <color theme="1" tint="0.249977111117893"/>
      <name val="Arial"/>
      <family val="2"/>
    </font>
    <font>
      <sz val="8"/>
      <color theme="1" tint="0.249977111117893"/>
      <name val="ArialMT"/>
    </font>
    <font>
      <b/>
      <sz val="14"/>
      <color theme="1"/>
      <name val="Arial"/>
      <family val="2"/>
    </font>
    <font>
      <sz val="12"/>
      <color theme="1" tint="0.34998626667073579"/>
      <name val="Helvetica Neue Thin"/>
    </font>
    <font>
      <vertAlign val="subscript"/>
      <sz val="12"/>
      <color theme="1" tint="0.34998626667073579"/>
      <name val="Helvetica Neue Thin"/>
    </font>
    <font>
      <sz val="8"/>
      <color theme="1" tint="0.34998626667073579"/>
      <name val="Helvetica Neue Thin"/>
    </font>
    <font>
      <b/>
      <sz val="8"/>
      <color theme="1" tint="0.34998626667073579"/>
      <name val="Helvetica Neue Thin"/>
    </font>
    <font>
      <b/>
      <sz val="12"/>
      <color theme="1" tint="0.34998626667073579"/>
      <name val="Aptos Narrow"/>
      <family val="2"/>
      <scheme val="minor"/>
    </font>
    <font>
      <b/>
      <sz val="12"/>
      <color theme="1" tint="0.34998626667073579"/>
      <name val="ArialMT"/>
    </font>
    <font>
      <sz val="9"/>
      <color theme="1" tint="0.249977111117893"/>
      <name val="ArialMT"/>
    </font>
    <font>
      <b/>
      <vertAlign val="subscript"/>
      <sz val="11"/>
      <color theme="1" tint="0.249977111117893"/>
      <name val="ArialMT"/>
    </font>
    <font>
      <sz val="8"/>
      <name val="Aptos Narrow"/>
      <family val="2"/>
      <scheme val="minor"/>
    </font>
    <font>
      <sz val="9"/>
      <color theme="1" tint="0.249977111117893"/>
      <name val="Aptos Narrow"/>
      <family val="2"/>
      <scheme val="minor"/>
    </font>
    <font>
      <sz val="12"/>
      <color theme="1"/>
      <name val="ArialMT"/>
    </font>
    <font>
      <b/>
      <sz val="14"/>
      <color theme="1"/>
      <name val="ArialMT"/>
    </font>
    <font>
      <b/>
      <sz val="9"/>
      <color theme="1" tint="0.249977111117893"/>
      <name val="ArialMT"/>
    </font>
    <font>
      <b/>
      <vertAlign val="subscript"/>
      <sz val="11"/>
      <color theme="1" tint="0.249977111117893"/>
      <name val="Arial"/>
      <family val="2"/>
    </font>
    <font>
      <b/>
      <sz val="14"/>
      <color rgb="FF202122"/>
      <name val="Arial"/>
      <family val="2"/>
    </font>
    <font>
      <sz val="14"/>
      <color rgb="FF202122"/>
      <name val="Arial"/>
      <family val="2"/>
    </font>
    <font>
      <sz val="9"/>
      <color rgb="FF202122"/>
      <name val="Arial"/>
      <family val="2"/>
    </font>
    <font>
      <sz val="11"/>
      <color rgb="FF202122"/>
      <name val="Arial"/>
      <family val="2"/>
    </font>
    <font>
      <b/>
      <sz val="11"/>
      <color rgb="FF202122"/>
      <name val="Arial"/>
      <family val="2"/>
    </font>
    <font>
      <sz val="12"/>
      <color theme="1" tint="0.34998626667073579"/>
      <name val="ArialMT"/>
    </font>
    <font>
      <sz val="7"/>
      <color theme="1" tint="0.34998626667073579"/>
      <name val="Helvetica Neue Thin"/>
    </font>
    <font>
      <sz val="18"/>
      <color theme="1" tint="0.249977111117893"/>
      <name val="Arial"/>
      <family val="2"/>
    </font>
    <font>
      <sz val="16"/>
      <color rgb="FF0D0D0D"/>
      <name val="Arial"/>
      <family val="2"/>
    </font>
    <font>
      <sz val="16"/>
      <color rgb="FF0D0D0D"/>
      <name val="Arial"/>
      <family val="2"/>
    </font>
    <font>
      <b/>
      <sz val="20"/>
      <color theme="1" tint="0.249977111117893"/>
      <name val="ArialMT"/>
    </font>
    <font>
      <sz val="12"/>
      <color theme="0"/>
      <name val="Helvetica Neue"/>
      <family val="2"/>
    </font>
    <font>
      <b/>
      <sz val="11"/>
      <color theme="0"/>
      <name val="Arial"/>
      <family val="2"/>
    </font>
    <font>
      <sz val="11"/>
      <color theme="0"/>
      <name val="Arial"/>
      <family val="2"/>
    </font>
    <font>
      <b/>
      <sz val="11"/>
      <color theme="0"/>
      <name val="ArialMT"/>
    </font>
    <font>
      <sz val="9"/>
      <color theme="0"/>
      <name val="ArialMT"/>
    </font>
    <font>
      <sz val="8"/>
      <color theme="0"/>
      <name val="Helvetica Neue"/>
      <family val="2"/>
    </font>
    <font>
      <sz val="12"/>
      <color theme="0" tint="-0.499984740745262"/>
      <name val="Arial"/>
      <family val="2"/>
    </font>
    <font>
      <b/>
      <sz val="12"/>
      <color rgb="FF3154AA"/>
      <name val="Arial Bold"/>
    </font>
    <font>
      <sz val="18"/>
      <color rgb="FF3154AA"/>
      <name val="Helvetica Neue Condensé gras"/>
    </font>
    <font>
      <sz val="18"/>
      <color rgb="FF3154AA"/>
      <name val="Wingdings"/>
      <charset val="2"/>
    </font>
    <font>
      <sz val="18"/>
      <color rgb="FF3154AA"/>
      <name val="Helvetica Neue"/>
      <family val="2"/>
    </font>
    <font>
      <b/>
      <sz val="18"/>
      <color rgb="FF3154AA"/>
      <name val="Helvetica Neue Condensed Bold"/>
    </font>
    <font>
      <sz val="18"/>
      <color rgb="FF3154AA"/>
      <name val="Webdings"/>
      <charset val="2"/>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s>
  <borders count="12">
    <border>
      <left/>
      <right/>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7">
    <xf numFmtId="0" fontId="0" fillId="0" borderId="0"/>
    <xf numFmtId="0" fontId="3" fillId="0" borderId="0"/>
    <xf numFmtId="0" fontId="12" fillId="0" borderId="0"/>
    <xf numFmtId="0" fontId="19" fillId="0" borderId="0"/>
    <xf numFmtId="0" fontId="23" fillId="0" borderId="0"/>
    <xf numFmtId="0" fontId="33" fillId="0" borderId="0" applyNumberFormat="0" applyFill="0" applyBorder="0" applyAlignment="0" applyProtection="0"/>
    <xf numFmtId="9" fontId="3" fillId="0" borderId="0" applyFont="0" applyFill="0" applyBorder="0" applyAlignment="0" applyProtection="0"/>
  </cellStyleXfs>
  <cellXfs count="277">
    <xf numFmtId="0" fontId="0" fillId="0" borderId="0" xfId="0"/>
    <xf numFmtId="0" fontId="2" fillId="0" borderId="0" xfId="0" applyFont="1" applyAlignment="1">
      <alignment horizontal="left" indent="1"/>
    </xf>
    <xf numFmtId="0" fontId="4" fillId="0" borderId="0" xfId="0" applyFont="1"/>
    <xf numFmtId="0" fontId="5" fillId="0" borderId="0" xfId="0" applyFont="1" applyAlignment="1">
      <alignment horizontal="right"/>
    </xf>
    <xf numFmtId="0" fontId="4" fillId="0" borderId="0" xfId="0" applyFont="1" applyAlignment="1">
      <alignment horizontal="left" indent="1"/>
    </xf>
    <xf numFmtId="0" fontId="5" fillId="0" borderId="0" xfId="0" applyFont="1"/>
    <xf numFmtId="0" fontId="6" fillId="0" borderId="0" xfId="0" applyFont="1" applyAlignment="1">
      <alignment horizontal="right" wrapText="1"/>
    </xf>
    <xf numFmtId="0" fontId="6" fillId="0" borderId="0" xfId="0" applyFont="1" applyAlignment="1">
      <alignment horizontal="left" wrapText="1" indent="1"/>
    </xf>
    <xf numFmtId="0" fontId="4" fillId="0" borderId="0" xfId="0" applyFont="1" applyAlignment="1">
      <alignment horizontal="left" wrapText="1" indent="1"/>
    </xf>
    <xf numFmtId="164" fontId="4" fillId="0" borderId="0" xfId="0" applyNumberFormat="1" applyFont="1"/>
    <xf numFmtId="164" fontId="5" fillId="0" borderId="0" xfId="0" applyNumberFormat="1" applyFont="1" applyAlignment="1">
      <alignment horizontal="right"/>
    </xf>
    <xf numFmtId="164" fontId="5" fillId="0" borderId="0" xfId="0" applyNumberFormat="1" applyFont="1" applyAlignment="1">
      <alignment horizontal="left" indent="1"/>
    </xf>
    <xf numFmtId="165" fontId="5" fillId="0" borderId="0" xfId="0" applyNumberFormat="1" applyFont="1"/>
    <xf numFmtId="0" fontId="7" fillId="0" borderId="0" xfId="0" applyFont="1"/>
    <xf numFmtId="0" fontId="5" fillId="0" borderId="0" xfId="0" applyFont="1" applyAlignment="1">
      <alignment horizontal="left" indent="1"/>
    </xf>
    <xf numFmtId="0" fontId="8" fillId="0" borderId="0" xfId="0" applyFont="1" applyAlignment="1">
      <alignment horizontal="right"/>
    </xf>
    <xf numFmtId="165" fontId="8" fillId="0" borderId="0" xfId="0" applyNumberFormat="1" applyFont="1"/>
    <xf numFmtId="0" fontId="9" fillId="0" borderId="0" xfId="0" applyFont="1"/>
    <xf numFmtId="0" fontId="8" fillId="0" borderId="0" xfId="0" applyFont="1" applyAlignment="1">
      <alignment horizontal="left" indent="1"/>
    </xf>
    <xf numFmtId="0" fontId="8" fillId="0" borderId="0" xfId="0" applyFont="1"/>
    <xf numFmtId="0" fontId="10" fillId="0" borderId="0" xfId="0" applyFont="1" applyAlignment="1">
      <alignment horizontal="right"/>
    </xf>
    <xf numFmtId="165" fontId="10" fillId="0" borderId="0" xfId="0" applyNumberFormat="1" applyFont="1"/>
    <xf numFmtId="165" fontId="4" fillId="0" borderId="0" xfId="0" applyNumberFormat="1" applyFont="1"/>
    <xf numFmtId="0" fontId="10" fillId="0" borderId="0" xfId="0" applyFont="1"/>
    <xf numFmtId="0" fontId="10" fillId="0" borderId="0" xfId="0" applyFont="1" applyAlignment="1">
      <alignment horizontal="left" indent="1"/>
    </xf>
    <xf numFmtId="165" fontId="10" fillId="0" borderId="0" xfId="0" applyNumberFormat="1" applyFont="1" applyAlignment="1">
      <alignment horizontal="right"/>
    </xf>
    <xf numFmtId="0" fontId="4" fillId="0" borderId="0" xfId="0" applyFont="1" applyAlignment="1">
      <alignment horizontal="right"/>
    </xf>
    <xf numFmtId="0" fontId="11" fillId="0" borderId="0" xfId="1" applyFont="1" applyAlignment="1">
      <alignment vertical="center"/>
    </xf>
    <xf numFmtId="0" fontId="17" fillId="0" borderId="0" xfId="2" applyFont="1" applyAlignment="1">
      <alignment vertical="center" wrapText="1"/>
    </xf>
    <xf numFmtId="0" fontId="18" fillId="0" borderId="0" xfId="1" applyFont="1"/>
    <xf numFmtId="0" fontId="12" fillId="0" borderId="0" xfId="2" applyAlignment="1">
      <alignment horizontal="left" indent="2"/>
    </xf>
    <xf numFmtId="0" fontId="18" fillId="0" borderId="0" xfId="1" applyFont="1" applyAlignment="1">
      <alignment horizontal="right"/>
    </xf>
    <xf numFmtId="2" fontId="18" fillId="0" borderId="0" xfId="1" applyNumberFormat="1" applyFont="1"/>
    <xf numFmtId="0" fontId="20" fillId="0" borderId="0" xfId="3" applyFont="1" applyAlignment="1">
      <alignment horizontal="right"/>
    </xf>
    <xf numFmtId="4" fontId="21" fillId="0" borderId="0" xfId="2" applyNumberFormat="1" applyFont="1" applyAlignment="1">
      <alignment vertical="center" wrapText="1"/>
    </xf>
    <xf numFmtId="166" fontId="20" fillId="0" borderId="0" xfId="3" applyNumberFormat="1" applyFont="1" applyAlignment="1">
      <alignment horizontal="right"/>
    </xf>
    <xf numFmtId="0" fontId="20" fillId="0" borderId="0" xfId="3" applyFont="1" applyAlignment="1">
      <alignment horizontal="left"/>
    </xf>
    <xf numFmtId="3" fontId="20" fillId="0" borderId="0" xfId="3" applyNumberFormat="1" applyFont="1" applyAlignment="1">
      <alignment horizontal="right"/>
    </xf>
    <xf numFmtId="0" fontId="21" fillId="0" borderId="0" xfId="2" applyFont="1" applyAlignment="1">
      <alignment vertical="center" wrapText="1"/>
    </xf>
    <xf numFmtId="0" fontId="22" fillId="0" borderId="0" xfId="2" applyFont="1" applyAlignment="1">
      <alignment horizontal="right" indent="1"/>
    </xf>
    <xf numFmtId="0" fontId="22" fillId="0" borderId="0" xfId="2" applyFont="1" applyAlignment="1">
      <alignment horizontal="left" indent="1"/>
    </xf>
    <xf numFmtId="0" fontId="3" fillId="0" borderId="0" xfId="1"/>
    <xf numFmtId="0" fontId="24" fillId="0" borderId="0" xfId="4" applyFont="1" applyAlignment="1">
      <alignment horizontal="right"/>
    </xf>
    <xf numFmtId="0" fontId="24" fillId="0" borderId="0" xfId="4" applyFont="1"/>
    <xf numFmtId="0" fontId="12" fillId="0" borderId="0" xfId="2" applyAlignment="1">
      <alignment horizontal="left" indent="1"/>
    </xf>
    <xf numFmtId="0" fontId="12" fillId="0" borderId="0" xfId="2" applyAlignment="1">
      <alignment horizontal="left"/>
    </xf>
    <xf numFmtId="0" fontId="25" fillId="0" borderId="0" xfId="3" applyFont="1"/>
    <xf numFmtId="0" fontId="27" fillId="0" borderId="0" xfId="4" applyFont="1"/>
    <xf numFmtId="0" fontId="24" fillId="0" borderId="0" xfId="4" applyFont="1" applyAlignment="1">
      <alignment horizontal="left" indent="2"/>
    </xf>
    <xf numFmtId="0" fontId="0" fillId="0" borderId="0" xfId="0" applyAlignment="1">
      <alignment vertical="top" wrapText="1"/>
    </xf>
    <xf numFmtId="4" fontId="27" fillId="0" borderId="0" xfId="4" applyNumberFormat="1" applyFont="1"/>
    <xf numFmtId="0" fontId="28" fillId="0" borderId="0" xfId="4" applyFont="1" applyAlignment="1">
      <alignment horizontal="right"/>
    </xf>
    <xf numFmtId="0" fontId="28" fillId="0" borderId="0" xfId="4" applyFont="1" applyAlignment="1">
      <alignment horizontal="right" wrapText="1"/>
    </xf>
    <xf numFmtId="0" fontId="24" fillId="0" borderId="0" xfId="4" applyFont="1" applyAlignment="1">
      <alignment horizontal="left" indent="1"/>
    </xf>
    <xf numFmtId="0" fontId="24" fillId="0" borderId="0" xfId="4" applyFont="1" applyAlignment="1">
      <alignment horizontal="left"/>
    </xf>
    <xf numFmtId="0" fontId="18" fillId="0" borderId="0" xfId="1" applyFont="1" applyAlignment="1">
      <alignment vertical="top"/>
    </xf>
    <xf numFmtId="0" fontId="29" fillId="0" borderId="0" xfId="1" applyFont="1" applyAlignment="1">
      <alignment horizontal="left" vertical="top"/>
    </xf>
    <xf numFmtId="14" fontId="18" fillId="0" borderId="0" xfId="1" applyNumberFormat="1" applyFont="1" applyAlignment="1">
      <alignment horizontal="left" vertical="top"/>
    </xf>
    <xf numFmtId="0" fontId="18" fillId="0" borderId="0" xfId="1" applyFont="1" applyAlignment="1">
      <alignment horizontal="right" vertical="top"/>
    </xf>
    <xf numFmtId="2" fontId="18" fillId="0" borderId="0" xfId="1" applyNumberFormat="1" applyFont="1" applyAlignment="1">
      <alignment vertical="top"/>
    </xf>
    <xf numFmtId="4" fontId="18" fillId="0" borderId="0" xfId="1" applyNumberFormat="1" applyFont="1" applyAlignment="1">
      <alignment vertical="top"/>
    </xf>
    <xf numFmtId="166" fontId="18" fillId="0" borderId="0" xfId="1" applyNumberFormat="1" applyFont="1" applyAlignment="1">
      <alignment vertical="top"/>
    </xf>
    <xf numFmtId="0" fontId="18" fillId="0" borderId="0" xfId="1" applyFont="1" applyAlignment="1">
      <alignment horizontal="left" vertical="top"/>
    </xf>
    <xf numFmtId="3" fontId="18" fillId="0" borderId="0" xfId="1" applyNumberFormat="1" applyFont="1" applyAlignment="1">
      <alignment vertical="top"/>
    </xf>
    <xf numFmtId="0" fontId="18" fillId="0" borderId="0" xfId="1" applyFont="1" applyAlignment="1">
      <alignment horizontal="center" vertical="top"/>
    </xf>
    <xf numFmtId="14" fontId="26" fillId="0" borderId="0" xfId="3" applyNumberFormat="1" applyFont="1" applyAlignment="1">
      <alignment horizontal="left"/>
    </xf>
    <xf numFmtId="0" fontId="10" fillId="0" borderId="0" xfId="0" applyFont="1" applyAlignment="1">
      <alignment horizontal="right" wrapText="1"/>
    </xf>
    <xf numFmtId="0" fontId="5" fillId="0" borderId="0" xfId="0" applyFont="1" applyAlignment="1">
      <alignment horizontal="right" vertical="top"/>
    </xf>
    <xf numFmtId="0" fontId="10" fillId="0" borderId="0" xfId="0" applyFont="1" applyAlignment="1">
      <alignment horizontal="left" vertical="top" wrapText="1"/>
    </xf>
    <xf numFmtId="0" fontId="6" fillId="0" borderId="0" xfId="0" applyFont="1" applyAlignment="1">
      <alignment horizontal="right" wrapText="1" indent="1"/>
    </xf>
    <xf numFmtId="0" fontId="4" fillId="0" borderId="0" xfId="0" applyFont="1" applyAlignment="1">
      <alignment horizontal="right" wrapText="1" indent="1"/>
    </xf>
    <xf numFmtId="0" fontId="1" fillId="0" borderId="0" xfId="0" applyFont="1" applyAlignment="1">
      <alignment horizontal="left" indent="1"/>
    </xf>
    <xf numFmtId="0" fontId="33" fillId="0" borderId="0" xfId="5"/>
    <xf numFmtId="0" fontId="5" fillId="0" borderId="0" xfId="0" applyFont="1" applyAlignment="1">
      <alignment horizontal="left"/>
    </xf>
    <xf numFmtId="0" fontId="10" fillId="0" borderId="0" xfId="0" applyFont="1" applyAlignment="1">
      <alignment horizontal="left" vertical="center" wrapText="1"/>
    </xf>
    <xf numFmtId="0" fontId="42" fillId="0" borderId="0" xfId="0" applyFont="1" applyAlignment="1">
      <alignment horizontal="left" wrapText="1"/>
    </xf>
    <xf numFmtId="0" fontId="4" fillId="0" borderId="0" xfId="0" applyFont="1" applyAlignment="1">
      <alignment wrapText="1"/>
    </xf>
    <xf numFmtId="0" fontId="43" fillId="0" borderId="0" xfId="0" applyFont="1" applyAlignment="1">
      <alignment horizontal="left" wrapText="1"/>
    </xf>
    <xf numFmtId="0" fontId="45" fillId="0" borderId="0" xfId="0" applyFont="1" applyAlignment="1">
      <alignment wrapText="1"/>
    </xf>
    <xf numFmtId="0" fontId="44" fillId="0" borderId="0" xfId="0" applyFont="1" applyAlignment="1">
      <alignment wrapText="1"/>
    </xf>
    <xf numFmtId="0" fontId="45" fillId="0" borderId="0" xfId="0" applyFont="1" applyAlignment="1">
      <alignment horizontal="left" wrapText="1"/>
    </xf>
    <xf numFmtId="0" fontId="5" fillId="0" borderId="0" xfId="0" applyFont="1" applyAlignment="1">
      <alignment wrapText="1"/>
    </xf>
    <xf numFmtId="0" fontId="10" fillId="0" borderId="0" xfId="0" applyFont="1" applyAlignment="1">
      <alignment horizontal="left"/>
    </xf>
    <xf numFmtId="0" fontId="5" fillId="0" borderId="0" xfId="0" applyFont="1" applyAlignment="1">
      <alignment horizontal="left" vertical="top"/>
    </xf>
    <xf numFmtId="0" fontId="13" fillId="2" borderId="0" xfId="2" applyFont="1" applyFill="1" applyAlignment="1">
      <alignment horizontal="left" vertical="center" wrapText="1"/>
    </xf>
    <xf numFmtId="0" fontId="46" fillId="0" borderId="0" xfId="0" applyFont="1"/>
    <xf numFmtId="0" fontId="46" fillId="0" borderId="0" xfId="0" applyFont="1" applyAlignment="1">
      <alignment horizontal="left" indent="1"/>
    </xf>
    <xf numFmtId="0" fontId="47" fillId="0" borderId="0" xfId="0" applyFont="1"/>
    <xf numFmtId="0" fontId="48" fillId="0" borderId="0" xfId="0" applyFont="1"/>
    <xf numFmtId="0" fontId="49" fillId="0" borderId="0" xfId="0" applyFont="1"/>
    <xf numFmtId="0" fontId="50" fillId="0" borderId="0" xfId="0" applyFont="1" applyAlignment="1">
      <alignment horizontal="right"/>
    </xf>
    <xf numFmtId="165" fontId="50" fillId="0" borderId="0" xfId="0" applyNumberFormat="1" applyFont="1"/>
    <xf numFmtId="0" fontId="51" fillId="0" borderId="0" xfId="0" applyFont="1"/>
    <xf numFmtId="0" fontId="50" fillId="0" borderId="0" xfId="0" applyFont="1" applyAlignment="1">
      <alignment horizontal="left" indent="1"/>
    </xf>
    <xf numFmtId="0" fontId="50" fillId="0" borderId="0" xfId="0" applyFont="1"/>
    <xf numFmtId="0" fontId="52" fillId="0" borderId="0" xfId="0" applyFont="1" applyAlignment="1">
      <alignment horizontal="right"/>
    </xf>
    <xf numFmtId="165" fontId="52" fillId="0" borderId="0" xfId="0" applyNumberFormat="1" applyFont="1"/>
    <xf numFmtId="165" fontId="48" fillId="0" borderId="0" xfId="0" applyNumberFormat="1" applyFont="1"/>
    <xf numFmtId="0" fontId="52" fillId="0" borderId="0" xfId="0" applyFont="1"/>
    <xf numFmtId="0" fontId="52" fillId="0" borderId="0" xfId="0" applyFont="1" applyAlignment="1">
      <alignment horizontal="left" indent="1"/>
    </xf>
    <xf numFmtId="165" fontId="49" fillId="0" borderId="0" xfId="0" applyNumberFormat="1" applyFont="1"/>
    <xf numFmtId="165" fontId="53" fillId="0" borderId="0" xfId="0" applyNumberFormat="1" applyFont="1"/>
    <xf numFmtId="0" fontId="53" fillId="0" borderId="0" xfId="0" applyFont="1"/>
    <xf numFmtId="0" fontId="49" fillId="0" borderId="0" xfId="0" applyFont="1" applyAlignment="1">
      <alignment horizontal="left" indent="1"/>
    </xf>
    <xf numFmtId="0" fontId="4" fillId="0" borderId="0" xfId="0" applyFont="1" applyAlignment="1">
      <alignment horizontal="left"/>
    </xf>
    <xf numFmtId="0" fontId="8" fillId="0" borderId="0" xfId="0" applyFont="1" applyAlignment="1">
      <alignment horizontal="left"/>
    </xf>
    <xf numFmtId="167" fontId="10" fillId="0" borderId="0" xfId="0" applyNumberFormat="1" applyFont="1" applyAlignment="1">
      <alignment horizontal="left"/>
    </xf>
    <xf numFmtId="0" fontId="47" fillId="0" borderId="0" xfId="0" applyFont="1" applyAlignment="1">
      <alignment horizontal="right"/>
    </xf>
    <xf numFmtId="0" fontId="47" fillId="0" borderId="0" xfId="0" applyFont="1" applyAlignment="1">
      <alignment horizontal="left"/>
    </xf>
    <xf numFmtId="0" fontId="54" fillId="0" borderId="0" xfId="0" applyFont="1" applyAlignment="1">
      <alignment horizontal="right" vertical="center" wrapText="1"/>
    </xf>
    <xf numFmtId="0" fontId="10" fillId="0" borderId="0" xfId="0" applyFont="1" applyAlignment="1">
      <alignment horizontal="left" wrapText="1"/>
    </xf>
    <xf numFmtId="0" fontId="10" fillId="0" borderId="0" xfId="0" applyFont="1" applyAlignment="1">
      <alignment horizontal="right" vertical="center" wrapText="1"/>
    </xf>
    <xf numFmtId="168" fontId="10" fillId="0" borderId="0" xfId="0" applyNumberFormat="1" applyFont="1" applyAlignment="1">
      <alignment horizontal="right"/>
    </xf>
    <xf numFmtId="168" fontId="4" fillId="0" borderId="0" xfId="0" applyNumberFormat="1" applyFont="1"/>
    <xf numFmtId="168" fontId="8" fillId="0" borderId="0" xfId="0" applyNumberFormat="1" applyFont="1" applyAlignment="1">
      <alignment horizontal="right"/>
    </xf>
    <xf numFmtId="169" fontId="10" fillId="0" borderId="0" xfId="0" applyNumberFormat="1" applyFont="1" applyAlignment="1">
      <alignment horizontal="right"/>
    </xf>
    <xf numFmtId="170" fontId="10" fillId="0" borderId="0" xfId="0" applyNumberFormat="1" applyFont="1" applyAlignment="1">
      <alignment horizontal="right"/>
    </xf>
    <xf numFmtId="171" fontId="10" fillId="0" borderId="0" xfId="0" applyNumberFormat="1" applyFont="1" applyAlignment="1">
      <alignment horizontal="right"/>
    </xf>
    <xf numFmtId="172" fontId="10" fillId="0" borderId="0" xfId="0" applyNumberFormat="1" applyFont="1" applyAlignment="1">
      <alignment horizontal="right"/>
    </xf>
    <xf numFmtId="0" fontId="58" fillId="0" borderId="0" xfId="0" applyFont="1"/>
    <xf numFmtId="0" fontId="59" fillId="0" borderId="0" xfId="0" applyFont="1"/>
    <xf numFmtId="0" fontId="60" fillId="0" borderId="0" xfId="0" applyFont="1" applyAlignment="1">
      <alignment wrapText="1"/>
    </xf>
    <xf numFmtId="0" fontId="61" fillId="0" borderId="0" xfId="0" applyFont="1" applyAlignment="1">
      <alignment horizontal="left" wrapText="1" indent="1"/>
    </xf>
    <xf numFmtId="0" fontId="59" fillId="0" borderId="0" xfId="0" applyFont="1" applyAlignment="1">
      <alignment horizontal="left" wrapText="1" indent="1"/>
    </xf>
    <xf numFmtId="0" fontId="59" fillId="0" borderId="0" xfId="0" applyFont="1" applyAlignment="1">
      <alignment horizontal="left" indent="1"/>
    </xf>
    <xf numFmtId="0" fontId="64" fillId="0" borderId="0" xfId="0" applyFont="1" applyAlignment="1">
      <alignment horizontal="left" wrapText="1"/>
    </xf>
    <xf numFmtId="0" fontId="64" fillId="0" borderId="0" xfId="1" applyFont="1" applyAlignment="1">
      <alignment vertical="top"/>
    </xf>
    <xf numFmtId="0" fontId="66" fillId="0" borderId="0" xfId="0" applyFont="1"/>
    <xf numFmtId="0" fontId="64" fillId="0" borderId="0" xfId="1" applyFont="1" applyAlignment="1">
      <alignment horizontal="right" vertical="top"/>
    </xf>
    <xf numFmtId="2" fontId="64" fillId="0" borderId="0" xfId="1" applyNumberFormat="1" applyFont="1" applyAlignment="1">
      <alignment vertical="top"/>
    </xf>
    <xf numFmtId="4" fontId="64" fillId="0" borderId="0" xfId="1" applyNumberFormat="1" applyFont="1" applyAlignment="1">
      <alignment vertical="top"/>
    </xf>
    <xf numFmtId="166" fontId="64" fillId="0" borderId="0" xfId="1" applyNumberFormat="1" applyFont="1" applyAlignment="1">
      <alignment vertical="top"/>
    </xf>
    <xf numFmtId="0" fontId="64" fillId="0" borderId="0" xfId="1" applyFont="1" applyAlignment="1">
      <alignment horizontal="left" vertical="top"/>
    </xf>
    <xf numFmtId="3" fontId="64" fillId="0" borderId="0" xfId="1" applyNumberFormat="1" applyFont="1" applyAlignment="1">
      <alignment vertical="top"/>
    </xf>
    <xf numFmtId="0" fontId="64" fillId="0" borderId="0" xfId="1" applyFont="1" applyAlignment="1">
      <alignment horizontal="center" vertical="top"/>
    </xf>
    <xf numFmtId="0" fontId="57" fillId="0" borderId="0" xfId="0" applyFont="1"/>
    <xf numFmtId="0" fontId="66" fillId="0" borderId="0" xfId="0" applyFont="1" applyAlignment="1">
      <alignment horizontal="left"/>
    </xf>
    <xf numFmtId="0" fontId="68" fillId="0" borderId="0" xfId="0" applyFont="1"/>
    <xf numFmtId="165" fontId="69" fillId="0" borderId="0" xfId="0" applyNumberFormat="1" applyFont="1"/>
    <xf numFmtId="165" fontId="68" fillId="0" borderId="0" xfId="0" applyNumberFormat="1" applyFont="1"/>
    <xf numFmtId="0" fontId="69" fillId="0" borderId="0" xfId="0" applyFont="1" applyAlignment="1">
      <alignment horizontal="left" indent="1"/>
    </xf>
    <xf numFmtId="0" fontId="69" fillId="0" borderId="0" xfId="0" applyFont="1"/>
    <xf numFmtId="164" fontId="73" fillId="0" borderId="0" xfId="0" applyNumberFormat="1" applyFont="1"/>
    <xf numFmtId="0" fontId="1" fillId="0" borderId="0" xfId="0" applyFont="1" applyAlignment="1">
      <alignment horizontal="left" indent="7"/>
    </xf>
    <xf numFmtId="0" fontId="46" fillId="0" borderId="0" xfId="0" applyFont="1" applyAlignment="1">
      <alignment horizontal="left"/>
    </xf>
    <xf numFmtId="0" fontId="48" fillId="0" borderId="0" xfId="0" applyFont="1" applyAlignment="1">
      <alignment horizontal="left"/>
    </xf>
    <xf numFmtId="0" fontId="75" fillId="0" borderId="0" xfId="0" applyFont="1"/>
    <xf numFmtId="164" fontId="70" fillId="0" borderId="0" xfId="0" applyNumberFormat="1" applyFont="1" applyAlignment="1">
      <alignment horizontal="left"/>
    </xf>
    <xf numFmtId="0" fontId="74" fillId="0" borderId="0" xfId="0" applyFont="1"/>
    <xf numFmtId="164" fontId="5" fillId="0" borderId="0" xfId="0" applyNumberFormat="1" applyFont="1" applyAlignment="1">
      <alignment horizontal="left" wrapText="1"/>
    </xf>
    <xf numFmtId="164" fontId="70" fillId="0" borderId="0" xfId="0" applyNumberFormat="1" applyFont="1" applyAlignment="1">
      <alignment horizontal="left" wrapText="1"/>
    </xf>
    <xf numFmtId="164" fontId="73" fillId="0" borderId="0" xfId="0" applyNumberFormat="1" applyFont="1" applyAlignment="1">
      <alignment vertical="center"/>
    </xf>
    <xf numFmtId="0" fontId="54" fillId="0" borderId="0" xfId="0" applyFont="1"/>
    <xf numFmtId="178" fontId="70" fillId="0" borderId="0" xfId="0" applyNumberFormat="1" applyFont="1" applyAlignment="1">
      <alignment horizontal="right" vertical="center" wrapText="1"/>
    </xf>
    <xf numFmtId="175" fontId="70" fillId="0" borderId="0" xfId="0" applyNumberFormat="1" applyFont="1" applyAlignment="1">
      <alignment horizontal="right" vertical="center" wrapText="1"/>
    </xf>
    <xf numFmtId="176" fontId="70" fillId="0" borderId="0" xfId="0" applyNumberFormat="1" applyFont="1" applyAlignment="1">
      <alignment horizontal="right" vertical="center" wrapText="1"/>
    </xf>
    <xf numFmtId="180" fontId="54" fillId="0" borderId="0" xfId="0" applyNumberFormat="1" applyFont="1"/>
    <xf numFmtId="181" fontId="54" fillId="0" borderId="0" xfId="0" applyNumberFormat="1" applyFont="1"/>
    <xf numFmtId="179" fontId="10" fillId="0" borderId="0" xfId="0" applyNumberFormat="1" applyFont="1" applyAlignment="1">
      <alignment horizontal="right" vertical="center" wrapText="1"/>
    </xf>
    <xf numFmtId="0" fontId="33" fillId="0" borderId="0" xfId="5" applyAlignment="1">
      <alignment horizontal="right"/>
    </xf>
    <xf numFmtId="0" fontId="79" fillId="0" borderId="0" xfId="0" applyFont="1" applyAlignment="1">
      <alignment horizontal="right"/>
    </xf>
    <xf numFmtId="166" fontId="79" fillId="0" borderId="0" xfId="0" applyNumberFormat="1" applyFont="1"/>
    <xf numFmtId="182" fontId="79" fillId="0" borderId="0" xfId="0" applyNumberFormat="1" applyFont="1"/>
    <xf numFmtId="0" fontId="78" fillId="0" borderId="0" xfId="0" applyFont="1" applyAlignment="1">
      <alignment horizontal="right"/>
    </xf>
    <xf numFmtId="183" fontId="79" fillId="0" borderId="0" xfId="0" applyNumberFormat="1" applyFont="1"/>
    <xf numFmtId="0" fontId="73" fillId="0" borderId="0" xfId="0" applyFont="1"/>
    <xf numFmtId="0" fontId="70" fillId="0" borderId="0" xfId="0" applyFont="1" applyAlignment="1">
      <alignment horizontal="right"/>
    </xf>
    <xf numFmtId="0" fontId="80" fillId="0" borderId="0" xfId="0" applyFont="1" applyAlignment="1">
      <alignment horizontal="right"/>
    </xf>
    <xf numFmtId="0" fontId="70" fillId="0" borderId="0" xfId="0" applyFont="1" applyAlignment="1">
      <alignment horizontal="left"/>
    </xf>
    <xf numFmtId="183" fontId="80" fillId="0" borderId="0" xfId="0" applyNumberFormat="1" applyFont="1" applyAlignment="1">
      <alignment horizontal="right"/>
    </xf>
    <xf numFmtId="0" fontId="5" fillId="0" borderId="0" xfId="0" applyFont="1" applyAlignment="1">
      <alignment horizontal="right" wrapText="1"/>
    </xf>
    <xf numFmtId="0" fontId="78" fillId="0" borderId="0" xfId="0" applyFont="1" applyAlignment="1">
      <alignment horizontal="right" wrapText="1"/>
    </xf>
    <xf numFmtId="0" fontId="5" fillId="0" borderId="0" xfId="0" applyFont="1" applyAlignment="1">
      <alignment horizontal="left" wrapText="1"/>
    </xf>
    <xf numFmtId="183" fontId="78" fillId="0" borderId="0" xfId="0" applyNumberFormat="1" applyFont="1" applyAlignment="1">
      <alignment horizontal="right" wrapText="1"/>
    </xf>
    <xf numFmtId="184" fontId="79" fillId="0" borderId="0" xfId="0" applyNumberFormat="1" applyFont="1"/>
    <xf numFmtId="166" fontId="4" fillId="0" borderId="0" xfId="0" applyNumberFormat="1" applyFont="1"/>
    <xf numFmtId="0" fontId="33" fillId="0" borderId="0" xfId="5" applyAlignment="1">
      <alignment horizontal="left"/>
    </xf>
    <xf numFmtId="164" fontId="5" fillId="0" borderId="0" xfId="0" applyNumberFormat="1" applyFont="1" applyAlignment="1">
      <alignment horizontal="left"/>
    </xf>
    <xf numFmtId="164" fontId="73" fillId="0" borderId="0" xfId="0" applyNumberFormat="1" applyFont="1" applyAlignment="1">
      <alignment horizontal="left"/>
    </xf>
    <xf numFmtId="177" fontId="6" fillId="4" borderId="1" xfId="0" applyNumberFormat="1" applyFont="1" applyFill="1" applyBorder="1" applyAlignment="1">
      <alignment horizontal="left" vertical="center"/>
    </xf>
    <xf numFmtId="0" fontId="6" fillId="0" borderId="3" xfId="0" applyFont="1" applyBorder="1" applyAlignment="1">
      <alignment horizontal="left" vertical="center"/>
    </xf>
    <xf numFmtId="182" fontId="6" fillId="0" borderId="2" xfId="0" applyNumberFormat="1" applyFont="1" applyBorder="1" applyAlignment="1">
      <alignment horizontal="left" vertical="center"/>
    </xf>
    <xf numFmtId="179" fontId="5" fillId="0" borderId="0" xfId="0" applyNumberFormat="1" applyFont="1" applyAlignment="1">
      <alignment horizontal="left" vertical="center" wrapText="1"/>
    </xf>
    <xf numFmtId="183" fontId="81" fillId="0" borderId="0" xfId="0" applyNumberFormat="1" applyFont="1"/>
    <xf numFmtId="166" fontId="81" fillId="0" borderId="0" xfId="0" applyNumberFormat="1" applyFont="1"/>
    <xf numFmtId="184" fontId="81" fillId="0" borderId="0" xfId="0" applyNumberFormat="1" applyFont="1"/>
    <xf numFmtId="182" fontId="81" fillId="0" borderId="0" xfId="0" applyNumberFormat="1" applyFont="1"/>
    <xf numFmtId="183" fontId="82" fillId="0" borderId="0" xfId="0" applyNumberFormat="1" applyFont="1"/>
    <xf numFmtId="166" fontId="82" fillId="0" borderId="0" xfId="0" applyNumberFormat="1" applyFont="1"/>
    <xf numFmtId="184" fontId="82" fillId="0" borderId="0" xfId="0" applyNumberFormat="1" applyFont="1"/>
    <xf numFmtId="182" fontId="82" fillId="0" borderId="0" xfId="0" applyNumberFormat="1" applyFont="1"/>
    <xf numFmtId="179" fontId="5" fillId="0" borderId="0" xfId="0" applyNumberFormat="1" applyFont="1" applyAlignment="1">
      <alignment horizontal="right" vertical="center" wrapText="1"/>
    </xf>
    <xf numFmtId="166" fontId="54" fillId="0" borderId="0" xfId="6" applyNumberFormat="1" applyFont="1" applyBorder="1"/>
    <xf numFmtId="0" fontId="54" fillId="0" borderId="0" xfId="0" applyFont="1" applyAlignment="1">
      <alignment vertical="top"/>
    </xf>
    <xf numFmtId="0" fontId="4" fillId="0" borderId="0" xfId="0" applyFont="1" applyAlignment="1">
      <alignment vertical="top"/>
    </xf>
    <xf numFmtId="0" fontId="63" fillId="0" borderId="0" xfId="0" applyFont="1" applyAlignment="1">
      <alignment horizontal="right"/>
    </xf>
    <xf numFmtId="164" fontId="5" fillId="0" borderId="4" xfId="0" applyNumberFormat="1" applyFont="1" applyBorder="1" applyAlignment="1">
      <alignment horizontal="right" wrapText="1"/>
    </xf>
    <xf numFmtId="164" fontId="5" fillId="0" borderId="5" xfId="0" applyNumberFormat="1" applyFont="1" applyBorder="1" applyAlignment="1">
      <alignment horizontal="left" wrapText="1"/>
    </xf>
    <xf numFmtId="164" fontId="5" fillId="0" borderId="5" xfId="0" applyNumberFormat="1" applyFont="1" applyBorder="1" applyAlignment="1">
      <alignment horizontal="right" wrapText="1"/>
    </xf>
    <xf numFmtId="164" fontId="5" fillId="0" borderId="6" xfId="0" applyNumberFormat="1" applyFont="1" applyBorder="1" applyAlignment="1">
      <alignment horizontal="right" wrapText="1"/>
    </xf>
    <xf numFmtId="164" fontId="70" fillId="0" borderId="7" xfId="0" applyNumberFormat="1" applyFont="1" applyBorder="1" applyAlignment="1">
      <alignment horizontal="right" wrapText="1"/>
    </xf>
    <xf numFmtId="164" fontId="70" fillId="0" borderId="0" xfId="0" applyNumberFormat="1" applyFont="1" applyAlignment="1">
      <alignment horizontal="right" wrapText="1"/>
    </xf>
    <xf numFmtId="164" fontId="70" fillId="0" borderId="8" xfId="0" applyNumberFormat="1" applyFont="1" applyBorder="1" applyAlignment="1">
      <alignment horizontal="right" wrapText="1"/>
    </xf>
    <xf numFmtId="164" fontId="70" fillId="0" borderId="7" xfId="0" applyNumberFormat="1" applyFont="1" applyBorder="1" applyAlignment="1">
      <alignment horizontal="right" vertical="center" wrapText="1"/>
    </xf>
    <xf numFmtId="164" fontId="70" fillId="0" borderId="0" xfId="0" applyNumberFormat="1" applyFont="1" applyAlignment="1">
      <alignment horizontal="left" vertical="center" wrapText="1"/>
    </xf>
    <xf numFmtId="164" fontId="70" fillId="0" borderId="0" xfId="0" applyNumberFormat="1" applyFont="1" applyAlignment="1">
      <alignment horizontal="right" vertical="center" wrapText="1"/>
    </xf>
    <xf numFmtId="164" fontId="70" fillId="0" borderId="8" xfId="0" applyNumberFormat="1" applyFont="1" applyBorder="1" applyAlignment="1">
      <alignment horizontal="right" vertical="center" wrapText="1"/>
    </xf>
    <xf numFmtId="164" fontId="5" fillId="0" borderId="7" xfId="0" applyNumberFormat="1" applyFont="1" applyBorder="1" applyAlignment="1">
      <alignment horizontal="right" wrapText="1"/>
    </xf>
    <xf numFmtId="164" fontId="10" fillId="0" borderId="0" xfId="0" applyNumberFormat="1" applyFont="1" applyAlignment="1">
      <alignment horizontal="left" wrapText="1"/>
    </xf>
    <xf numFmtId="164" fontId="5" fillId="0" borderId="0" xfId="0" applyNumberFormat="1" applyFont="1" applyAlignment="1">
      <alignment horizontal="right" wrapText="1"/>
    </xf>
    <xf numFmtId="164" fontId="5" fillId="0" borderId="8" xfId="0" applyNumberFormat="1" applyFont="1" applyBorder="1" applyAlignment="1">
      <alignment horizontal="right" wrapText="1"/>
    </xf>
    <xf numFmtId="0" fontId="6" fillId="0" borderId="7" xfId="0" applyFont="1" applyBorder="1" applyAlignment="1">
      <alignment horizontal="right"/>
    </xf>
    <xf numFmtId="0" fontId="6" fillId="0" borderId="0" xfId="0" applyFont="1" applyAlignment="1">
      <alignment horizontal="left"/>
    </xf>
    <xf numFmtId="173" fontId="54" fillId="0" borderId="0" xfId="0" applyNumberFormat="1" applyFont="1"/>
    <xf numFmtId="180" fontId="54" fillId="3" borderId="0" xfId="0" applyNumberFormat="1" applyFont="1" applyFill="1"/>
    <xf numFmtId="0" fontId="54" fillId="0" borderId="0" xfId="0" applyFont="1"/>
    <xf numFmtId="175" fontId="54" fillId="3" borderId="0" xfId="0" applyNumberFormat="1" applyFont="1" applyFill="1"/>
    <xf numFmtId="174" fontId="54" fillId="0" borderId="0" xfId="0" applyNumberFormat="1" applyFont="1"/>
    <xf numFmtId="181" fontId="54" fillId="0" borderId="8" xfId="0" applyNumberFormat="1" applyFont="1" applyBorder="1"/>
    <xf numFmtId="177" fontId="54" fillId="0" borderId="0" xfId="0" applyNumberFormat="1" applyFont="1" applyAlignment="1">
      <alignment horizontal="right"/>
    </xf>
    <xf numFmtId="0" fontId="6" fillId="0" borderId="9" xfId="0" applyFont="1" applyBorder="1" applyAlignment="1">
      <alignment horizontal="right" vertical="top"/>
    </xf>
    <xf numFmtId="0" fontId="6" fillId="0" borderId="10" xfId="0" applyFont="1" applyBorder="1" applyAlignment="1">
      <alignment horizontal="left" vertical="top"/>
    </xf>
    <xf numFmtId="177" fontId="54" fillId="0" borderId="10" xfId="0" applyNumberFormat="1" applyFont="1" applyBorder="1" applyAlignment="1">
      <alignment horizontal="right" vertical="top"/>
    </xf>
    <xf numFmtId="173" fontId="54" fillId="0" borderId="10" xfId="0" applyNumberFormat="1" applyFont="1" applyBorder="1" applyAlignment="1">
      <alignment vertical="top"/>
    </xf>
    <xf numFmtId="180" fontId="54" fillId="3" borderId="10" xfId="0" applyNumberFormat="1" applyFont="1" applyFill="1" applyBorder="1" applyAlignment="1">
      <alignment vertical="top"/>
    </xf>
    <xf numFmtId="0" fontId="54" fillId="0" borderId="10" xfId="0" applyFont="1" applyBorder="1" applyAlignment="1">
      <alignment vertical="top"/>
    </xf>
    <xf numFmtId="175" fontId="54" fillId="3" borderId="10" xfId="0" applyNumberFormat="1" applyFont="1" applyFill="1" applyBorder="1" applyAlignment="1">
      <alignment vertical="top"/>
    </xf>
    <xf numFmtId="166" fontId="54" fillId="0" borderId="10" xfId="6" applyNumberFormat="1" applyFont="1" applyBorder="1" applyAlignment="1">
      <alignment vertical="top"/>
    </xf>
    <xf numFmtId="180" fontId="54" fillId="0" borderId="10" xfId="0" applyNumberFormat="1" applyFont="1" applyBorder="1" applyAlignment="1">
      <alignment vertical="top"/>
    </xf>
    <xf numFmtId="181" fontId="54" fillId="0" borderId="11" xfId="0" applyNumberFormat="1" applyFont="1" applyBorder="1" applyAlignment="1">
      <alignment vertical="top"/>
    </xf>
    <xf numFmtId="178" fontId="5" fillId="0" borderId="0" xfId="0" applyNumberFormat="1" applyFont="1" applyAlignment="1">
      <alignment horizontal="left" vertical="center" wrapText="1"/>
    </xf>
    <xf numFmtId="175" fontId="5" fillId="0" borderId="0" xfId="0" applyNumberFormat="1" applyFont="1" applyAlignment="1">
      <alignment horizontal="left" vertical="center" wrapText="1"/>
    </xf>
    <xf numFmtId="176" fontId="5" fillId="0" borderId="0" xfId="0" applyNumberFormat="1" applyFont="1" applyAlignment="1">
      <alignment horizontal="left" vertical="center" wrapText="1"/>
    </xf>
    <xf numFmtId="0" fontId="10" fillId="0" borderId="0" xfId="0" applyFont="1" applyAlignment="1">
      <alignment horizontal="right" vertical="center"/>
    </xf>
    <xf numFmtId="0" fontId="45" fillId="0" borderId="0" xfId="0" applyFont="1" applyAlignment="1">
      <alignment horizontal="right"/>
    </xf>
    <xf numFmtId="0" fontId="83" fillId="0" borderId="0" xfId="0" applyFont="1" applyAlignment="1">
      <alignment horizontal="right"/>
    </xf>
    <xf numFmtId="0" fontId="84" fillId="0" borderId="0" xfId="0" applyFont="1"/>
    <xf numFmtId="0" fontId="85" fillId="0" borderId="0" xfId="0" applyFont="1" applyAlignment="1">
      <alignment horizontal="right" wrapText="1"/>
    </xf>
    <xf numFmtId="166" fontId="5" fillId="0" borderId="0" xfId="0" applyNumberFormat="1" applyFont="1" applyAlignment="1">
      <alignment horizontal="right"/>
    </xf>
    <xf numFmtId="166" fontId="8" fillId="0" borderId="0" xfId="0" applyNumberFormat="1" applyFont="1" applyAlignment="1">
      <alignment horizontal="right"/>
    </xf>
    <xf numFmtId="166" fontId="10" fillId="0" borderId="0" xfId="0" applyNumberFormat="1" applyFont="1" applyAlignment="1">
      <alignment horizontal="right"/>
    </xf>
    <xf numFmtId="166" fontId="4" fillId="0" borderId="0" xfId="0" applyNumberFormat="1" applyFont="1" applyAlignment="1">
      <alignment horizontal="right"/>
    </xf>
    <xf numFmtId="0" fontId="13" fillId="2" borderId="0" xfId="2" applyFont="1" applyFill="1" applyAlignment="1">
      <alignment horizontal="left" vertical="center" wrapText="1"/>
    </xf>
    <xf numFmtId="0" fontId="10" fillId="0" borderId="0" xfId="0" applyFont="1" applyAlignment="1">
      <alignment horizontal="left" vertical="top" wrapText="1"/>
    </xf>
    <xf numFmtId="177" fontId="6" fillId="4" borderId="0" xfId="0" applyNumberFormat="1" applyFont="1" applyFill="1" applyAlignment="1">
      <alignment horizontal="left" vertical="center"/>
    </xf>
    <xf numFmtId="177" fontId="6" fillId="4" borderId="1" xfId="0" applyNumberFormat="1" applyFont="1" applyFill="1" applyBorder="1" applyAlignment="1">
      <alignment horizontal="left" vertical="center"/>
    </xf>
    <xf numFmtId="0" fontId="86" fillId="0" borderId="0" xfId="0" applyFont="1"/>
    <xf numFmtId="0" fontId="87" fillId="0" borderId="0" xfId="0" applyFont="1"/>
    <xf numFmtId="0" fontId="88" fillId="0" borderId="0" xfId="0" applyFont="1" applyAlignment="1">
      <alignment horizontal="left"/>
    </xf>
    <xf numFmtId="189" fontId="10" fillId="0" borderId="0" xfId="0" applyNumberFormat="1" applyFont="1"/>
    <xf numFmtId="0" fontId="89" fillId="0" borderId="0" xfId="1" applyFont="1" applyAlignment="1">
      <alignment vertical="top"/>
    </xf>
    <xf numFmtId="0" fontId="90" fillId="0" borderId="0" xfId="0" applyFont="1" applyBorder="1" applyAlignment="1">
      <alignment horizontal="left" vertical="center"/>
    </xf>
    <xf numFmtId="0" fontId="91" fillId="0" borderId="0" xfId="0" applyFont="1" applyBorder="1" applyAlignment="1">
      <alignment horizontal="left" vertical="center"/>
    </xf>
    <xf numFmtId="182" fontId="90" fillId="0" borderId="0" xfId="0" applyNumberFormat="1" applyFont="1" applyBorder="1" applyAlignment="1">
      <alignment horizontal="left" vertical="center"/>
    </xf>
    <xf numFmtId="179" fontId="92" fillId="0" borderId="0" xfId="0" applyNumberFormat="1" applyFont="1" applyAlignment="1">
      <alignment horizontal="left" vertical="center" wrapText="1"/>
    </xf>
    <xf numFmtId="178" fontId="92" fillId="0" borderId="0" xfId="0" applyNumberFormat="1" applyFont="1" applyAlignment="1">
      <alignment horizontal="left" vertical="center" wrapText="1"/>
    </xf>
    <xf numFmtId="175" fontId="92" fillId="0" borderId="0" xfId="0" applyNumberFormat="1" applyFont="1" applyAlignment="1">
      <alignment horizontal="left" vertical="center" wrapText="1"/>
    </xf>
    <xf numFmtId="176" fontId="92" fillId="0" borderId="0" xfId="0" applyNumberFormat="1" applyFont="1" applyAlignment="1">
      <alignment horizontal="left" vertical="center" wrapText="1"/>
    </xf>
    <xf numFmtId="164" fontId="93" fillId="0" borderId="0" xfId="0" applyNumberFormat="1" applyFont="1" applyAlignment="1">
      <alignment horizontal="left" wrapText="1"/>
    </xf>
    <xf numFmtId="0" fontId="89" fillId="0" borderId="0" xfId="1" applyFont="1" applyAlignment="1">
      <alignment horizontal="right" vertical="top"/>
    </xf>
    <xf numFmtId="2" fontId="89" fillId="0" borderId="0" xfId="1" applyNumberFormat="1" applyFont="1" applyAlignment="1">
      <alignment vertical="top"/>
    </xf>
    <xf numFmtId="4" fontId="89" fillId="0" borderId="0" xfId="1" applyNumberFormat="1" applyFont="1" applyAlignment="1">
      <alignment vertical="top"/>
    </xf>
    <xf numFmtId="166" fontId="89" fillId="0" borderId="0" xfId="1" applyNumberFormat="1" applyFont="1" applyAlignment="1">
      <alignment vertical="top"/>
    </xf>
    <xf numFmtId="0" fontId="89" fillId="0" borderId="0" xfId="1" applyFont="1" applyAlignment="1">
      <alignment horizontal="left" vertical="top"/>
    </xf>
    <xf numFmtId="3" fontId="89" fillId="0" borderId="0" xfId="1" applyNumberFormat="1" applyFont="1" applyAlignment="1">
      <alignment vertical="top"/>
    </xf>
    <xf numFmtId="0" fontId="89" fillId="0" borderId="0" xfId="1" applyFont="1" applyAlignment="1">
      <alignment horizontal="center" vertical="top"/>
    </xf>
    <xf numFmtId="0" fontId="94" fillId="0" borderId="0" xfId="1" applyFont="1" applyAlignment="1">
      <alignment horizontal="left" vertical="top"/>
    </xf>
    <xf numFmtId="14" fontId="89" fillId="0" borderId="0" xfId="1" applyNumberFormat="1" applyFont="1" applyAlignment="1">
      <alignment horizontal="left" vertical="top"/>
    </xf>
    <xf numFmtId="178" fontId="93" fillId="0" borderId="0" xfId="0" applyNumberFormat="1" applyFont="1" applyAlignment="1">
      <alignment horizontal="right" vertical="center" wrapText="1"/>
    </xf>
    <xf numFmtId="175" fontId="93" fillId="0" borderId="0" xfId="0" applyNumberFormat="1" applyFont="1" applyAlignment="1">
      <alignment horizontal="right" vertical="center" wrapText="1"/>
    </xf>
    <xf numFmtId="176" fontId="93" fillId="0" borderId="0" xfId="0" applyNumberFormat="1" applyFont="1" applyAlignment="1">
      <alignment horizontal="right" vertical="center" wrapText="1"/>
    </xf>
    <xf numFmtId="191" fontId="54" fillId="0" borderId="0" xfId="6" applyNumberFormat="1" applyFont="1" applyBorder="1"/>
    <xf numFmtId="191" fontId="54" fillId="0" borderId="10" xfId="6" applyNumberFormat="1" applyFont="1" applyBorder="1" applyAlignment="1">
      <alignment vertical="top"/>
    </xf>
    <xf numFmtId="0" fontId="95" fillId="0" borderId="0" xfId="0" applyFont="1" applyAlignment="1">
      <alignment wrapText="1"/>
    </xf>
    <xf numFmtId="0" fontId="96" fillId="0" borderId="0" xfId="0" applyFont="1"/>
    <xf numFmtId="0" fontId="95" fillId="0" borderId="0" xfId="0" applyFont="1" applyAlignment="1">
      <alignment vertical="top" wrapText="1"/>
    </xf>
    <xf numFmtId="14" fontId="97" fillId="0" borderId="0" xfId="3" applyNumberFormat="1" applyFont="1" applyAlignment="1">
      <alignment horizontal="left"/>
    </xf>
  </cellXfs>
  <cellStyles count="7">
    <cellStyle name="Lien hypertexte" xfId="5" builtinId="8"/>
    <cellStyle name="Normal" xfId="0" builtinId="0"/>
    <cellStyle name="Normal 2" xfId="3" xr:uid="{EB6C9D0C-8141-E940-852E-5492FDFA067E}"/>
    <cellStyle name="Normal 3" xfId="2" xr:uid="{4482981D-F833-FB40-974F-04FF7CA0961F}"/>
    <cellStyle name="Normal 4" xfId="1" xr:uid="{CFF2D37B-DCC3-4E42-9EF3-85B092762F5A}"/>
    <cellStyle name="Normal_RR Vogue 3,5" xfId="4" xr:uid="{4CD13409-FADB-D744-8959-B1630E65A50F}"/>
    <cellStyle name="Pourcentage" xfId="6" builtinId="5"/>
  </cellStyles>
  <dxfs count="0"/>
  <tableStyles count="0" defaultTableStyle="TableStyleMedium2" defaultPivotStyle="PivotStyleLight16"/>
  <colors>
    <mruColors>
      <color rgb="FF3154AA"/>
      <color rgb="FFECE4DD"/>
      <color rgb="FFFAFFB9"/>
      <color rgb="FFFEE60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5.xml.rels><?xml version="1.0" encoding="UTF-8" standalone="yes"?>
<Relationships xmlns="http://schemas.openxmlformats.org/package/2006/relationships"><Relationship Id="rId26" Type="http://schemas.openxmlformats.org/officeDocument/2006/relationships/image" Target="../media/image40.png"/><Relationship Id="rId21" Type="http://schemas.openxmlformats.org/officeDocument/2006/relationships/image" Target="../media/image35.png"/><Relationship Id="rId42" Type="http://schemas.openxmlformats.org/officeDocument/2006/relationships/image" Target="../media/image56.png"/><Relationship Id="rId47" Type="http://schemas.openxmlformats.org/officeDocument/2006/relationships/image" Target="../media/image61.png"/><Relationship Id="rId63" Type="http://schemas.openxmlformats.org/officeDocument/2006/relationships/image" Target="../media/image77.png"/><Relationship Id="rId68" Type="http://schemas.openxmlformats.org/officeDocument/2006/relationships/image" Target="../media/image82.png"/><Relationship Id="rId16" Type="http://schemas.openxmlformats.org/officeDocument/2006/relationships/image" Target="../media/image30.png"/><Relationship Id="rId11" Type="http://schemas.openxmlformats.org/officeDocument/2006/relationships/image" Target="../media/image25.png"/><Relationship Id="rId32" Type="http://schemas.openxmlformats.org/officeDocument/2006/relationships/image" Target="../media/image46.png"/><Relationship Id="rId37" Type="http://schemas.openxmlformats.org/officeDocument/2006/relationships/image" Target="../media/image51.png"/><Relationship Id="rId53" Type="http://schemas.openxmlformats.org/officeDocument/2006/relationships/image" Target="../media/image67.png"/><Relationship Id="rId58" Type="http://schemas.openxmlformats.org/officeDocument/2006/relationships/image" Target="../media/image72.png"/><Relationship Id="rId74" Type="http://schemas.openxmlformats.org/officeDocument/2006/relationships/image" Target="../media/image88.png"/><Relationship Id="rId79" Type="http://schemas.openxmlformats.org/officeDocument/2006/relationships/image" Target="../media/image93.png"/><Relationship Id="rId5" Type="http://schemas.openxmlformats.org/officeDocument/2006/relationships/image" Target="../media/image19.png"/><Relationship Id="rId61" Type="http://schemas.openxmlformats.org/officeDocument/2006/relationships/image" Target="../media/image75.png"/><Relationship Id="rId19" Type="http://schemas.openxmlformats.org/officeDocument/2006/relationships/image" Target="../media/image33.png"/><Relationship Id="rId14" Type="http://schemas.openxmlformats.org/officeDocument/2006/relationships/image" Target="../media/image28.png"/><Relationship Id="rId22" Type="http://schemas.openxmlformats.org/officeDocument/2006/relationships/image" Target="../media/image36.png"/><Relationship Id="rId27" Type="http://schemas.openxmlformats.org/officeDocument/2006/relationships/image" Target="../media/image41.png"/><Relationship Id="rId30" Type="http://schemas.openxmlformats.org/officeDocument/2006/relationships/image" Target="../media/image44.png"/><Relationship Id="rId35" Type="http://schemas.openxmlformats.org/officeDocument/2006/relationships/image" Target="../media/image49.png"/><Relationship Id="rId43" Type="http://schemas.openxmlformats.org/officeDocument/2006/relationships/image" Target="../media/image57.png"/><Relationship Id="rId48" Type="http://schemas.openxmlformats.org/officeDocument/2006/relationships/image" Target="../media/image62.png"/><Relationship Id="rId56" Type="http://schemas.openxmlformats.org/officeDocument/2006/relationships/image" Target="../media/image70.png"/><Relationship Id="rId64" Type="http://schemas.openxmlformats.org/officeDocument/2006/relationships/image" Target="../media/image78.png"/><Relationship Id="rId69" Type="http://schemas.openxmlformats.org/officeDocument/2006/relationships/image" Target="../media/image83.png"/><Relationship Id="rId77" Type="http://schemas.openxmlformats.org/officeDocument/2006/relationships/image" Target="../media/image91.png"/><Relationship Id="rId8" Type="http://schemas.openxmlformats.org/officeDocument/2006/relationships/image" Target="../media/image22.png"/><Relationship Id="rId51" Type="http://schemas.openxmlformats.org/officeDocument/2006/relationships/image" Target="../media/image65.png"/><Relationship Id="rId72" Type="http://schemas.openxmlformats.org/officeDocument/2006/relationships/image" Target="../media/image86.png"/><Relationship Id="rId80" Type="http://schemas.openxmlformats.org/officeDocument/2006/relationships/image" Target="../media/image94.png"/><Relationship Id="rId3" Type="http://schemas.openxmlformats.org/officeDocument/2006/relationships/image" Target="../media/image17.png"/><Relationship Id="rId12" Type="http://schemas.openxmlformats.org/officeDocument/2006/relationships/image" Target="../media/image26.png"/><Relationship Id="rId17" Type="http://schemas.openxmlformats.org/officeDocument/2006/relationships/image" Target="../media/image31.png"/><Relationship Id="rId25" Type="http://schemas.openxmlformats.org/officeDocument/2006/relationships/image" Target="../media/image39.png"/><Relationship Id="rId33" Type="http://schemas.openxmlformats.org/officeDocument/2006/relationships/image" Target="../media/image47.png"/><Relationship Id="rId38" Type="http://schemas.openxmlformats.org/officeDocument/2006/relationships/image" Target="../media/image52.png"/><Relationship Id="rId46" Type="http://schemas.openxmlformats.org/officeDocument/2006/relationships/image" Target="../media/image60.png"/><Relationship Id="rId59" Type="http://schemas.openxmlformats.org/officeDocument/2006/relationships/image" Target="../media/image73.png"/><Relationship Id="rId67" Type="http://schemas.openxmlformats.org/officeDocument/2006/relationships/image" Target="../media/image81.png"/><Relationship Id="rId20" Type="http://schemas.openxmlformats.org/officeDocument/2006/relationships/image" Target="../media/image34.png"/><Relationship Id="rId41" Type="http://schemas.openxmlformats.org/officeDocument/2006/relationships/image" Target="../media/image55.png"/><Relationship Id="rId54" Type="http://schemas.openxmlformats.org/officeDocument/2006/relationships/image" Target="../media/image68.png"/><Relationship Id="rId62" Type="http://schemas.openxmlformats.org/officeDocument/2006/relationships/image" Target="../media/image76.png"/><Relationship Id="rId70" Type="http://schemas.openxmlformats.org/officeDocument/2006/relationships/image" Target="../media/image84.png"/><Relationship Id="rId75" Type="http://schemas.openxmlformats.org/officeDocument/2006/relationships/image" Target="../media/image89.png"/><Relationship Id="rId1" Type="http://schemas.openxmlformats.org/officeDocument/2006/relationships/image" Target="../media/image15.png"/><Relationship Id="rId6" Type="http://schemas.openxmlformats.org/officeDocument/2006/relationships/image" Target="../media/image20.png"/><Relationship Id="rId15" Type="http://schemas.openxmlformats.org/officeDocument/2006/relationships/image" Target="../media/image29.png"/><Relationship Id="rId23" Type="http://schemas.openxmlformats.org/officeDocument/2006/relationships/image" Target="../media/image37.png"/><Relationship Id="rId28" Type="http://schemas.openxmlformats.org/officeDocument/2006/relationships/image" Target="../media/image42.png"/><Relationship Id="rId36" Type="http://schemas.openxmlformats.org/officeDocument/2006/relationships/image" Target="../media/image50.png"/><Relationship Id="rId49" Type="http://schemas.openxmlformats.org/officeDocument/2006/relationships/image" Target="../media/image63.png"/><Relationship Id="rId57" Type="http://schemas.openxmlformats.org/officeDocument/2006/relationships/image" Target="../media/image71.png"/><Relationship Id="rId10" Type="http://schemas.openxmlformats.org/officeDocument/2006/relationships/image" Target="../media/image24.png"/><Relationship Id="rId31" Type="http://schemas.openxmlformats.org/officeDocument/2006/relationships/image" Target="../media/image45.png"/><Relationship Id="rId44" Type="http://schemas.openxmlformats.org/officeDocument/2006/relationships/image" Target="../media/image58.png"/><Relationship Id="rId52" Type="http://schemas.openxmlformats.org/officeDocument/2006/relationships/image" Target="../media/image66.png"/><Relationship Id="rId60" Type="http://schemas.openxmlformats.org/officeDocument/2006/relationships/image" Target="../media/image74.png"/><Relationship Id="rId65" Type="http://schemas.openxmlformats.org/officeDocument/2006/relationships/image" Target="../media/image79.png"/><Relationship Id="rId73" Type="http://schemas.openxmlformats.org/officeDocument/2006/relationships/image" Target="../media/image87.png"/><Relationship Id="rId78" Type="http://schemas.openxmlformats.org/officeDocument/2006/relationships/image" Target="../media/image92.png"/><Relationship Id="rId81" Type="http://schemas.openxmlformats.org/officeDocument/2006/relationships/image" Target="../media/image95.jpeg"/><Relationship Id="rId4" Type="http://schemas.openxmlformats.org/officeDocument/2006/relationships/image" Target="../media/image18.png"/><Relationship Id="rId9" Type="http://schemas.openxmlformats.org/officeDocument/2006/relationships/image" Target="../media/image23.png"/><Relationship Id="rId13" Type="http://schemas.openxmlformats.org/officeDocument/2006/relationships/image" Target="../media/image27.png"/><Relationship Id="rId18" Type="http://schemas.openxmlformats.org/officeDocument/2006/relationships/image" Target="../media/image32.png"/><Relationship Id="rId39" Type="http://schemas.openxmlformats.org/officeDocument/2006/relationships/image" Target="../media/image53.png"/><Relationship Id="rId34" Type="http://schemas.openxmlformats.org/officeDocument/2006/relationships/image" Target="../media/image48.png"/><Relationship Id="rId50" Type="http://schemas.openxmlformats.org/officeDocument/2006/relationships/image" Target="../media/image64.png"/><Relationship Id="rId55" Type="http://schemas.openxmlformats.org/officeDocument/2006/relationships/image" Target="../media/image69.png"/><Relationship Id="rId76" Type="http://schemas.openxmlformats.org/officeDocument/2006/relationships/image" Target="../media/image90.png"/><Relationship Id="rId7" Type="http://schemas.openxmlformats.org/officeDocument/2006/relationships/image" Target="../media/image21.png"/><Relationship Id="rId71" Type="http://schemas.openxmlformats.org/officeDocument/2006/relationships/image" Target="../media/image85.png"/><Relationship Id="rId2" Type="http://schemas.openxmlformats.org/officeDocument/2006/relationships/image" Target="../media/image16.png"/><Relationship Id="rId29" Type="http://schemas.openxmlformats.org/officeDocument/2006/relationships/image" Target="../media/image43.png"/><Relationship Id="rId24" Type="http://schemas.openxmlformats.org/officeDocument/2006/relationships/image" Target="../media/image38.png"/><Relationship Id="rId40" Type="http://schemas.openxmlformats.org/officeDocument/2006/relationships/image" Target="../media/image54.png"/><Relationship Id="rId45" Type="http://schemas.openxmlformats.org/officeDocument/2006/relationships/image" Target="../media/image59.png"/><Relationship Id="rId66" Type="http://schemas.openxmlformats.org/officeDocument/2006/relationships/image" Target="../media/image80.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12700</xdr:rowOff>
    </xdr:from>
    <xdr:to>
      <xdr:col>9</xdr:col>
      <xdr:colOff>524928</xdr:colOff>
      <xdr:row>49</xdr:row>
      <xdr:rowOff>114300</xdr:rowOff>
    </xdr:to>
    <xdr:pic>
      <xdr:nvPicPr>
        <xdr:cNvPr id="2" name="Image 1">
          <a:extLst>
            <a:ext uri="{FF2B5EF4-FFF2-40B4-BE49-F238E27FC236}">
              <a16:creationId xmlns:a16="http://schemas.microsoft.com/office/drawing/2014/main" id="{9C3A9887-A358-1EEF-B341-7E0E057E0DB8}"/>
            </a:ext>
          </a:extLst>
        </xdr:cNvPr>
        <xdr:cNvPicPr>
          <a:picLocks noChangeAspect="1"/>
        </xdr:cNvPicPr>
      </xdr:nvPicPr>
      <xdr:blipFill>
        <a:blip xmlns:r="http://schemas.openxmlformats.org/officeDocument/2006/relationships" r:embed="rId1"/>
        <a:stretch>
          <a:fillRect/>
        </a:stretch>
      </xdr:blipFill>
      <xdr:spPr>
        <a:xfrm>
          <a:off x="228600" y="215900"/>
          <a:ext cx="7116228" cy="10058400"/>
        </a:xfrm>
        <a:prstGeom prst="rect">
          <a:avLst/>
        </a:prstGeom>
      </xdr:spPr>
    </xdr:pic>
    <xdr:clientData/>
  </xdr:twoCellAnchor>
  <xdr:twoCellAnchor editAs="oneCell">
    <xdr:from>
      <xdr:col>1</xdr:col>
      <xdr:colOff>0</xdr:colOff>
      <xdr:row>50</xdr:row>
      <xdr:rowOff>0</xdr:rowOff>
    </xdr:from>
    <xdr:to>
      <xdr:col>9</xdr:col>
      <xdr:colOff>503776</xdr:colOff>
      <xdr:row>99</xdr:row>
      <xdr:rowOff>101600</xdr:rowOff>
    </xdr:to>
    <xdr:pic>
      <xdr:nvPicPr>
        <xdr:cNvPr id="3" name="Image 2">
          <a:extLst>
            <a:ext uri="{FF2B5EF4-FFF2-40B4-BE49-F238E27FC236}">
              <a16:creationId xmlns:a16="http://schemas.microsoft.com/office/drawing/2014/main" id="{25924E3E-7D56-428F-64F5-C60B541920A2}"/>
            </a:ext>
          </a:extLst>
        </xdr:cNvPr>
        <xdr:cNvPicPr>
          <a:picLocks noChangeAspect="1"/>
        </xdr:cNvPicPr>
      </xdr:nvPicPr>
      <xdr:blipFill>
        <a:blip xmlns:r="http://schemas.openxmlformats.org/officeDocument/2006/relationships" r:embed="rId2"/>
        <a:stretch>
          <a:fillRect/>
        </a:stretch>
      </xdr:blipFill>
      <xdr:spPr>
        <a:xfrm>
          <a:off x="215900" y="10363200"/>
          <a:ext cx="7107776" cy="10058400"/>
        </a:xfrm>
        <a:prstGeom prst="rect">
          <a:avLst/>
        </a:prstGeom>
      </xdr:spPr>
    </xdr:pic>
    <xdr:clientData/>
  </xdr:twoCellAnchor>
  <xdr:twoCellAnchor editAs="oneCell">
    <xdr:from>
      <xdr:col>1</xdr:col>
      <xdr:colOff>0</xdr:colOff>
      <xdr:row>100</xdr:row>
      <xdr:rowOff>0</xdr:rowOff>
    </xdr:from>
    <xdr:to>
      <xdr:col>9</xdr:col>
      <xdr:colOff>503776</xdr:colOff>
      <xdr:row>149</xdr:row>
      <xdr:rowOff>101600</xdr:rowOff>
    </xdr:to>
    <xdr:pic>
      <xdr:nvPicPr>
        <xdr:cNvPr id="4" name="Image 3">
          <a:extLst>
            <a:ext uri="{FF2B5EF4-FFF2-40B4-BE49-F238E27FC236}">
              <a16:creationId xmlns:a16="http://schemas.microsoft.com/office/drawing/2014/main" id="{2D1568E5-35D7-C25F-A68B-E218BB2A2299}"/>
            </a:ext>
          </a:extLst>
        </xdr:cNvPr>
        <xdr:cNvPicPr>
          <a:picLocks noChangeAspect="1"/>
        </xdr:cNvPicPr>
      </xdr:nvPicPr>
      <xdr:blipFill>
        <a:blip xmlns:r="http://schemas.openxmlformats.org/officeDocument/2006/relationships" r:embed="rId3"/>
        <a:stretch>
          <a:fillRect/>
        </a:stretch>
      </xdr:blipFill>
      <xdr:spPr>
        <a:xfrm>
          <a:off x="215900" y="20523200"/>
          <a:ext cx="7107776" cy="10058400"/>
        </a:xfrm>
        <a:prstGeom prst="rect">
          <a:avLst/>
        </a:prstGeom>
      </xdr:spPr>
    </xdr:pic>
    <xdr:clientData/>
  </xdr:twoCellAnchor>
  <xdr:twoCellAnchor editAs="oneCell">
    <xdr:from>
      <xdr:col>1</xdr:col>
      <xdr:colOff>0</xdr:colOff>
      <xdr:row>150</xdr:row>
      <xdr:rowOff>0</xdr:rowOff>
    </xdr:from>
    <xdr:to>
      <xdr:col>9</xdr:col>
      <xdr:colOff>503776</xdr:colOff>
      <xdr:row>199</xdr:row>
      <xdr:rowOff>101600</xdr:rowOff>
    </xdr:to>
    <xdr:pic>
      <xdr:nvPicPr>
        <xdr:cNvPr id="5" name="Image 4">
          <a:extLst>
            <a:ext uri="{FF2B5EF4-FFF2-40B4-BE49-F238E27FC236}">
              <a16:creationId xmlns:a16="http://schemas.microsoft.com/office/drawing/2014/main" id="{5CEB64A8-6DE1-1D76-D4B7-69BAD0C3AE62}"/>
            </a:ext>
          </a:extLst>
        </xdr:cNvPr>
        <xdr:cNvPicPr>
          <a:picLocks noChangeAspect="1"/>
        </xdr:cNvPicPr>
      </xdr:nvPicPr>
      <xdr:blipFill>
        <a:blip xmlns:r="http://schemas.openxmlformats.org/officeDocument/2006/relationships" r:embed="rId4"/>
        <a:stretch>
          <a:fillRect/>
        </a:stretch>
      </xdr:blipFill>
      <xdr:spPr>
        <a:xfrm>
          <a:off x="215900" y="30683200"/>
          <a:ext cx="7107776" cy="10058400"/>
        </a:xfrm>
        <a:prstGeom prst="rect">
          <a:avLst/>
        </a:prstGeom>
      </xdr:spPr>
    </xdr:pic>
    <xdr:clientData/>
  </xdr:twoCellAnchor>
  <xdr:twoCellAnchor editAs="oneCell">
    <xdr:from>
      <xdr:col>1</xdr:col>
      <xdr:colOff>0</xdr:colOff>
      <xdr:row>200</xdr:row>
      <xdr:rowOff>0</xdr:rowOff>
    </xdr:from>
    <xdr:to>
      <xdr:col>9</xdr:col>
      <xdr:colOff>503776</xdr:colOff>
      <xdr:row>249</xdr:row>
      <xdr:rowOff>101600</xdr:rowOff>
    </xdr:to>
    <xdr:pic>
      <xdr:nvPicPr>
        <xdr:cNvPr id="6" name="Image 5">
          <a:extLst>
            <a:ext uri="{FF2B5EF4-FFF2-40B4-BE49-F238E27FC236}">
              <a16:creationId xmlns:a16="http://schemas.microsoft.com/office/drawing/2014/main" id="{3473C48D-6B17-C1BE-5819-51D7861ECD52}"/>
            </a:ext>
          </a:extLst>
        </xdr:cNvPr>
        <xdr:cNvPicPr>
          <a:picLocks noChangeAspect="1"/>
        </xdr:cNvPicPr>
      </xdr:nvPicPr>
      <xdr:blipFill>
        <a:blip xmlns:r="http://schemas.openxmlformats.org/officeDocument/2006/relationships" r:embed="rId4"/>
        <a:stretch>
          <a:fillRect/>
        </a:stretch>
      </xdr:blipFill>
      <xdr:spPr>
        <a:xfrm>
          <a:off x="215900" y="40843200"/>
          <a:ext cx="7107776" cy="10058400"/>
        </a:xfrm>
        <a:prstGeom prst="rect">
          <a:avLst/>
        </a:prstGeom>
      </xdr:spPr>
    </xdr:pic>
    <xdr:clientData/>
  </xdr:twoCellAnchor>
  <xdr:twoCellAnchor editAs="oneCell">
    <xdr:from>
      <xdr:col>1</xdr:col>
      <xdr:colOff>0</xdr:colOff>
      <xdr:row>250</xdr:row>
      <xdr:rowOff>0</xdr:rowOff>
    </xdr:from>
    <xdr:to>
      <xdr:col>9</xdr:col>
      <xdr:colOff>503776</xdr:colOff>
      <xdr:row>299</xdr:row>
      <xdr:rowOff>101600</xdr:rowOff>
    </xdr:to>
    <xdr:pic>
      <xdr:nvPicPr>
        <xdr:cNvPr id="7" name="Image 6">
          <a:extLst>
            <a:ext uri="{FF2B5EF4-FFF2-40B4-BE49-F238E27FC236}">
              <a16:creationId xmlns:a16="http://schemas.microsoft.com/office/drawing/2014/main" id="{1AE85801-D4B7-5203-C4CA-D3C1E4D896F9}"/>
            </a:ext>
          </a:extLst>
        </xdr:cNvPr>
        <xdr:cNvPicPr>
          <a:picLocks noChangeAspect="1"/>
        </xdr:cNvPicPr>
      </xdr:nvPicPr>
      <xdr:blipFill>
        <a:blip xmlns:r="http://schemas.openxmlformats.org/officeDocument/2006/relationships" r:embed="rId5"/>
        <a:stretch>
          <a:fillRect/>
        </a:stretch>
      </xdr:blipFill>
      <xdr:spPr>
        <a:xfrm>
          <a:off x="215900" y="51003200"/>
          <a:ext cx="7107776" cy="10058400"/>
        </a:xfrm>
        <a:prstGeom prst="rect">
          <a:avLst/>
        </a:prstGeom>
      </xdr:spPr>
    </xdr:pic>
    <xdr:clientData/>
  </xdr:twoCellAnchor>
  <xdr:twoCellAnchor editAs="oneCell">
    <xdr:from>
      <xdr:col>1</xdr:col>
      <xdr:colOff>0</xdr:colOff>
      <xdr:row>300</xdr:row>
      <xdr:rowOff>0</xdr:rowOff>
    </xdr:from>
    <xdr:to>
      <xdr:col>9</xdr:col>
      <xdr:colOff>503776</xdr:colOff>
      <xdr:row>349</xdr:row>
      <xdr:rowOff>101600</xdr:rowOff>
    </xdr:to>
    <xdr:pic>
      <xdr:nvPicPr>
        <xdr:cNvPr id="8" name="Image 7">
          <a:extLst>
            <a:ext uri="{FF2B5EF4-FFF2-40B4-BE49-F238E27FC236}">
              <a16:creationId xmlns:a16="http://schemas.microsoft.com/office/drawing/2014/main" id="{59167B76-23F3-29F3-4EFC-C0AD3A3D8DEE}"/>
            </a:ext>
          </a:extLst>
        </xdr:cNvPr>
        <xdr:cNvPicPr>
          <a:picLocks noChangeAspect="1"/>
        </xdr:cNvPicPr>
      </xdr:nvPicPr>
      <xdr:blipFill>
        <a:blip xmlns:r="http://schemas.openxmlformats.org/officeDocument/2006/relationships" r:embed="rId6"/>
        <a:stretch>
          <a:fillRect/>
        </a:stretch>
      </xdr:blipFill>
      <xdr:spPr>
        <a:xfrm>
          <a:off x="215900" y="61163200"/>
          <a:ext cx="7107776" cy="10058400"/>
        </a:xfrm>
        <a:prstGeom prst="rect">
          <a:avLst/>
        </a:prstGeom>
      </xdr:spPr>
    </xdr:pic>
    <xdr:clientData/>
  </xdr:twoCellAnchor>
  <xdr:twoCellAnchor editAs="oneCell">
    <xdr:from>
      <xdr:col>1</xdr:col>
      <xdr:colOff>0</xdr:colOff>
      <xdr:row>350</xdr:row>
      <xdr:rowOff>0</xdr:rowOff>
    </xdr:from>
    <xdr:to>
      <xdr:col>9</xdr:col>
      <xdr:colOff>503776</xdr:colOff>
      <xdr:row>399</xdr:row>
      <xdr:rowOff>101600</xdr:rowOff>
    </xdr:to>
    <xdr:pic>
      <xdr:nvPicPr>
        <xdr:cNvPr id="9" name="Image 8">
          <a:extLst>
            <a:ext uri="{FF2B5EF4-FFF2-40B4-BE49-F238E27FC236}">
              <a16:creationId xmlns:a16="http://schemas.microsoft.com/office/drawing/2014/main" id="{4FF2A849-90B5-1808-600F-E2F4F0B420FC}"/>
            </a:ext>
          </a:extLst>
        </xdr:cNvPr>
        <xdr:cNvPicPr>
          <a:picLocks noChangeAspect="1"/>
        </xdr:cNvPicPr>
      </xdr:nvPicPr>
      <xdr:blipFill>
        <a:blip xmlns:r="http://schemas.openxmlformats.org/officeDocument/2006/relationships" r:embed="rId7"/>
        <a:stretch>
          <a:fillRect/>
        </a:stretch>
      </xdr:blipFill>
      <xdr:spPr>
        <a:xfrm>
          <a:off x="215900" y="71323200"/>
          <a:ext cx="7107776" cy="10058400"/>
        </a:xfrm>
        <a:prstGeom prst="rect">
          <a:avLst/>
        </a:prstGeom>
      </xdr:spPr>
    </xdr:pic>
    <xdr:clientData/>
  </xdr:twoCellAnchor>
  <xdr:twoCellAnchor editAs="oneCell">
    <xdr:from>
      <xdr:col>1</xdr:col>
      <xdr:colOff>0</xdr:colOff>
      <xdr:row>400</xdr:row>
      <xdr:rowOff>0</xdr:rowOff>
    </xdr:from>
    <xdr:to>
      <xdr:col>9</xdr:col>
      <xdr:colOff>503776</xdr:colOff>
      <xdr:row>449</xdr:row>
      <xdr:rowOff>101600</xdr:rowOff>
    </xdr:to>
    <xdr:pic>
      <xdr:nvPicPr>
        <xdr:cNvPr id="10" name="Image 9">
          <a:extLst>
            <a:ext uri="{FF2B5EF4-FFF2-40B4-BE49-F238E27FC236}">
              <a16:creationId xmlns:a16="http://schemas.microsoft.com/office/drawing/2014/main" id="{CEF52943-C18B-CDD3-0CA7-C7916ADC38C2}"/>
            </a:ext>
          </a:extLst>
        </xdr:cNvPr>
        <xdr:cNvPicPr>
          <a:picLocks noChangeAspect="1"/>
        </xdr:cNvPicPr>
      </xdr:nvPicPr>
      <xdr:blipFill>
        <a:blip xmlns:r="http://schemas.openxmlformats.org/officeDocument/2006/relationships" r:embed="rId8"/>
        <a:stretch>
          <a:fillRect/>
        </a:stretch>
      </xdr:blipFill>
      <xdr:spPr>
        <a:xfrm>
          <a:off x="215900" y="81483200"/>
          <a:ext cx="7107776" cy="10058400"/>
        </a:xfrm>
        <a:prstGeom prst="rect">
          <a:avLst/>
        </a:prstGeom>
      </xdr:spPr>
    </xdr:pic>
    <xdr:clientData/>
  </xdr:twoCellAnchor>
  <xdr:twoCellAnchor editAs="oneCell">
    <xdr:from>
      <xdr:col>1</xdr:col>
      <xdr:colOff>0</xdr:colOff>
      <xdr:row>450</xdr:row>
      <xdr:rowOff>0</xdr:rowOff>
    </xdr:from>
    <xdr:to>
      <xdr:col>9</xdr:col>
      <xdr:colOff>503776</xdr:colOff>
      <xdr:row>499</xdr:row>
      <xdr:rowOff>101600</xdr:rowOff>
    </xdr:to>
    <xdr:pic>
      <xdr:nvPicPr>
        <xdr:cNvPr id="11" name="Image 10">
          <a:extLst>
            <a:ext uri="{FF2B5EF4-FFF2-40B4-BE49-F238E27FC236}">
              <a16:creationId xmlns:a16="http://schemas.microsoft.com/office/drawing/2014/main" id="{99BE90BD-83E2-E1B7-8D50-87A3042F2DF8}"/>
            </a:ext>
          </a:extLst>
        </xdr:cNvPr>
        <xdr:cNvPicPr>
          <a:picLocks noChangeAspect="1"/>
        </xdr:cNvPicPr>
      </xdr:nvPicPr>
      <xdr:blipFill>
        <a:blip xmlns:r="http://schemas.openxmlformats.org/officeDocument/2006/relationships" r:embed="rId9"/>
        <a:stretch>
          <a:fillRect/>
        </a:stretch>
      </xdr:blipFill>
      <xdr:spPr>
        <a:xfrm>
          <a:off x="215900" y="91643200"/>
          <a:ext cx="7107776" cy="10058400"/>
        </a:xfrm>
        <a:prstGeom prst="rect">
          <a:avLst/>
        </a:prstGeom>
      </xdr:spPr>
    </xdr:pic>
    <xdr:clientData/>
  </xdr:twoCellAnchor>
  <xdr:twoCellAnchor editAs="oneCell">
    <xdr:from>
      <xdr:col>1</xdr:col>
      <xdr:colOff>0</xdr:colOff>
      <xdr:row>500</xdr:row>
      <xdr:rowOff>0</xdr:rowOff>
    </xdr:from>
    <xdr:to>
      <xdr:col>9</xdr:col>
      <xdr:colOff>503776</xdr:colOff>
      <xdr:row>549</xdr:row>
      <xdr:rowOff>101600</xdr:rowOff>
    </xdr:to>
    <xdr:pic>
      <xdr:nvPicPr>
        <xdr:cNvPr id="12" name="Image 11">
          <a:extLst>
            <a:ext uri="{FF2B5EF4-FFF2-40B4-BE49-F238E27FC236}">
              <a16:creationId xmlns:a16="http://schemas.microsoft.com/office/drawing/2014/main" id="{6C0437FD-5F77-6DF2-F073-8766B593F011}"/>
            </a:ext>
          </a:extLst>
        </xdr:cNvPr>
        <xdr:cNvPicPr>
          <a:picLocks noChangeAspect="1"/>
        </xdr:cNvPicPr>
      </xdr:nvPicPr>
      <xdr:blipFill>
        <a:blip xmlns:r="http://schemas.openxmlformats.org/officeDocument/2006/relationships" r:embed="rId10"/>
        <a:stretch>
          <a:fillRect/>
        </a:stretch>
      </xdr:blipFill>
      <xdr:spPr>
        <a:xfrm>
          <a:off x="215900" y="101803200"/>
          <a:ext cx="7107776"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328083</xdr:colOff>
      <xdr:row>12</xdr:row>
      <xdr:rowOff>70619</xdr:rowOff>
    </xdr:from>
    <xdr:to>
      <xdr:col>18</xdr:col>
      <xdr:colOff>1080333</xdr:colOff>
      <xdr:row>36</xdr:row>
      <xdr:rowOff>206689</xdr:rowOff>
    </xdr:to>
    <xdr:pic>
      <xdr:nvPicPr>
        <xdr:cNvPr id="2" name="Image 1">
          <a:extLst>
            <a:ext uri="{FF2B5EF4-FFF2-40B4-BE49-F238E27FC236}">
              <a16:creationId xmlns:a16="http://schemas.microsoft.com/office/drawing/2014/main" id="{43B9DF79-FEB7-336F-60F6-28B08EB637F9}"/>
            </a:ext>
          </a:extLst>
        </xdr:cNvPr>
        <xdr:cNvPicPr>
          <a:picLocks noChangeAspect="1"/>
        </xdr:cNvPicPr>
      </xdr:nvPicPr>
      <xdr:blipFill>
        <a:blip xmlns:r="http://schemas.openxmlformats.org/officeDocument/2006/relationships" r:embed="rId1"/>
        <a:stretch>
          <a:fillRect/>
        </a:stretch>
      </xdr:blipFill>
      <xdr:spPr>
        <a:xfrm>
          <a:off x="22426083" y="4071119"/>
          <a:ext cx="7788050" cy="52033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7607300</xdr:colOff>
      <xdr:row>5</xdr:row>
      <xdr:rowOff>0</xdr:rowOff>
    </xdr:from>
    <xdr:to>
      <xdr:col>11</xdr:col>
      <xdr:colOff>121098</xdr:colOff>
      <xdr:row>22</xdr:row>
      <xdr:rowOff>355600</xdr:rowOff>
    </xdr:to>
    <xdr:grpSp>
      <xdr:nvGrpSpPr>
        <xdr:cNvPr id="29" name="Groupe 28">
          <a:extLst>
            <a:ext uri="{FF2B5EF4-FFF2-40B4-BE49-F238E27FC236}">
              <a16:creationId xmlns:a16="http://schemas.microsoft.com/office/drawing/2014/main" id="{9C8505B8-A476-AD8D-7F28-3BFAD1CFEBB2}"/>
            </a:ext>
          </a:extLst>
        </xdr:cNvPr>
        <xdr:cNvGrpSpPr/>
      </xdr:nvGrpSpPr>
      <xdr:grpSpPr>
        <a:xfrm>
          <a:off x="15367000" y="1485900"/>
          <a:ext cx="6801298" cy="6502400"/>
          <a:chOff x="15697200" y="1333500"/>
          <a:chExt cx="10388600" cy="9932050"/>
        </a:xfrm>
      </xdr:grpSpPr>
      <xdr:pic>
        <xdr:nvPicPr>
          <xdr:cNvPr id="3" name="Image 2">
            <a:extLst>
              <a:ext uri="{FF2B5EF4-FFF2-40B4-BE49-F238E27FC236}">
                <a16:creationId xmlns:a16="http://schemas.microsoft.com/office/drawing/2014/main" id="{2508FD76-401B-EB36-6736-AE377A77A8B8}"/>
              </a:ext>
            </a:extLst>
          </xdr:cNvPr>
          <xdr:cNvPicPr>
            <a:picLocks noChangeAspect="1"/>
          </xdr:cNvPicPr>
        </xdr:nvPicPr>
        <xdr:blipFill>
          <a:blip xmlns:r="http://schemas.openxmlformats.org/officeDocument/2006/relationships" r:embed="rId1"/>
          <a:stretch>
            <a:fillRect/>
          </a:stretch>
        </xdr:blipFill>
        <xdr:spPr>
          <a:xfrm>
            <a:off x="15697200" y="1384300"/>
            <a:ext cx="9842500" cy="9881250"/>
          </a:xfrm>
          <a:prstGeom prst="rect">
            <a:avLst/>
          </a:prstGeom>
        </xdr:spPr>
      </xdr:pic>
      <xdr:sp macro="" textlink="">
        <xdr:nvSpPr>
          <xdr:cNvPr id="4" name="ZoneTexte 3">
            <a:extLst>
              <a:ext uri="{FF2B5EF4-FFF2-40B4-BE49-F238E27FC236}">
                <a16:creationId xmlns:a16="http://schemas.microsoft.com/office/drawing/2014/main" id="{7F8EABD0-7625-5C75-1FF1-8710D248D414}"/>
              </a:ext>
            </a:extLst>
          </xdr:cNvPr>
          <xdr:cNvSpPr txBox="1"/>
        </xdr:nvSpPr>
        <xdr:spPr>
          <a:xfrm>
            <a:off x="15976600" y="1333500"/>
            <a:ext cx="4178300"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b="1">
                <a:solidFill>
                  <a:srgbClr val="3154AA"/>
                </a:solidFill>
                <a:latin typeface="Arial" panose="020B0604020202020204" pitchFamily="34" charset="0"/>
                <a:cs typeface="Arial" panose="020B0604020202020204" pitchFamily="34" charset="0"/>
              </a:rPr>
              <a:t>COMPOSITION D'UNE ÉOLIENNE</a:t>
            </a:r>
          </a:p>
          <a:p>
            <a:r>
              <a:rPr lang="fr-FR" sz="1000">
                <a:solidFill>
                  <a:schemeClr val="bg1">
                    <a:lumMod val="50000"/>
                  </a:schemeClr>
                </a:solidFill>
                <a:latin typeface="Arial" panose="020B0604020202020204" pitchFamily="34" charset="0"/>
                <a:cs typeface="Arial" panose="020B0604020202020204" pitchFamily="34" charset="0"/>
              </a:rPr>
              <a:t>MAKE-UP</a:t>
            </a:r>
            <a:r>
              <a:rPr lang="fr-FR" sz="1000" baseline="0">
                <a:solidFill>
                  <a:schemeClr val="bg1">
                    <a:lumMod val="50000"/>
                  </a:schemeClr>
                </a:solidFill>
                <a:latin typeface="Arial" panose="020B0604020202020204" pitchFamily="34" charset="0"/>
                <a:cs typeface="Arial" panose="020B0604020202020204" pitchFamily="34" charset="0"/>
              </a:rPr>
              <a:t> OF A WIND TURBINE</a:t>
            </a:r>
            <a:endParaRPr lang="fr-FR" sz="1000">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 name="ZoneTexte 4">
            <a:extLst>
              <a:ext uri="{FF2B5EF4-FFF2-40B4-BE49-F238E27FC236}">
                <a16:creationId xmlns:a16="http://schemas.microsoft.com/office/drawing/2014/main" id="{2216DC91-3BCB-D841-9464-B8CCBA9246BC}"/>
              </a:ext>
            </a:extLst>
          </xdr:cNvPr>
          <xdr:cNvSpPr txBox="1"/>
        </xdr:nvSpPr>
        <xdr:spPr>
          <a:xfrm>
            <a:off x="17132300" y="4394200"/>
            <a:ext cx="774700" cy="1079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050" b="1">
              <a:solidFill>
                <a:schemeClr val="accent4"/>
              </a:solidFill>
              <a:latin typeface="Arial" panose="020B0604020202020204" pitchFamily="34" charset="0"/>
              <a:cs typeface="Arial" panose="020B0604020202020204" pitchFamily="34" charset="0"/>
            </a:endParaRPr>
          </a:p>
          <a:p>
            <a:r>
              <a:rPr lang="fr-FR" sz="1050" b="1">
                <a:solidFill>
                  <a:schemeClr val="accent4"/>
                </a:solidFill>
                <a:latin typeface="Arial" panose="020B0604020202020204" pitchFamily="34" charset="0"/>
                <a:cs typeface="Arial" panose="020B0604020202020204" pitchFamily="34" charset="0"/>
              </a:rPr>
              <a:t>Vent</a:t>
            </a:r>
          </a:p>
          <a:p>
            <a:r>
              <a:rPr lang="fr-FR" sz="900">
                <a:solidFill>
                  <a:schemeClr val="accent4"/>
                </a:solidFill>
                <a:latin typeface="Arial" panose="020B0604020202020204" pitchFamily="34" charset="0"/>
                <a:cs typeface="Arial" panose="020B0604020202020204" pitchFamily="34" charset="0"/>
              </a:rPr>
              <a:t>Wind</a:t>
            </a:r>
          </a:p>
        </xdr:txBody>
      </xdr:sp>
      <xdr:sp macro="" textlink="">
        <xdr:nvSpPr>
          <xdr:cNvPr id="6" name="ZoneTexte 5">
            <a:extLst>
              <a:ext uri="{FF2B5EF4-FFF2-40B4-BE49-F238E27FC236}">
                <a16:creationId xmlns:a16="http://schemas.microsoft.com/office/drawing/2014/main" id="{48B4D0BF-0D49-C94F-9183-6CFF741B6BFC}"/>
              </a:ext>
            </a:extLst>
          </xdr:cNvPr>
          <xdr:cNvSpPr txBox="1"/>
        </xdr:nvSpPr>
        <xdr:spPr>
          <a:xfrm>
            <a:off x="22402800" y="1803400"/>
            <a:ext cx="977900" cy="774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0">
                <a:latin typeface="Arial" panose="020B0604020202020204" pitchFamily="34" charset="0"/>
                <a:cs typeface="Arial" panose="020B0604020202020204" pitchFamily="34" charset="0"/>
              </a:rPr>
              <a:t>Hub</a:t>
            </a:r>
          </a:p>
          <a:p>
            <a:r>
              <a:rPr lang="fr-FR" sz="1050" b="1">
                <a:latin typeface="Arial" panose="020B0604020202020204" pitchFamily="34" charset="0"/>
                <a:cs typeface="Arial" panose="020B0604020202020204" pitchFamily="34" charset="0"/>
              </a:rPr>
              <a:t>Moyeu</a:t>
            </a:r>
          </a:p>
          <a:p>
            <a:endParaRPr lang="fr-FR" sz="1050">
              <a:latin typeface="Arial" panose="020B0604020202020204" pitchFamily="34" charset="0"/>
              <a:cs typeface="Arial" panose="020B0604020202020204" pitchFamily="34" charset="0"/>
            </a:endParaRPr>
          </a:p>
        </xdr:txBody>
      </xdr:sp>
      <xdr:sp macro="" textlink="">
        <xdr:nvSpPr>
          <xdr:cNvPr id="7" name="ZoneTexte 6">
            <a:extLst>
              <a:ext uri="{FF2B5EF4-FFF2-40B4-BE49-F238E27FC236}">
                <a16:creationId xmlns:a16="http://schemas.microsoft.com/office/drawing/2014/main" id="{F2F8B756-F01B-A242-A3B6-DF33126D0621}"/>
              </a:ext>
            </a:extLst>
          </xdr:cNvPr>
          <xdr:cNvSpPr txBox="1"/>
        </xdr:nvSpPr>
        <xdr:spPr>
          <a:xfrm>
            <a:off x="22402800" y="2578100"/>
            <a:ext cx="977900" cy="774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50" b="1">
                <a:latin typeface="Arial" panose="020B0604020202020204" pitchFamily="34" charset="0"/>
                <a:cs typeface="Arial" panose="020B0604020202020204" pitchFamily="34" charset="0"/>
              </a:rPr>
              <a:t>Pale</a:t>
            </a:r>
          </a:p>
          <a:p>
            <a:pPr marL="0" marR="0" lvl="0" indent="0" defTabSz="914400" eaLnBrk="1" fontAlgn="auto" latinLnBrk="0" hangingPunct="1">
              <a:lnSpc>
                <a:spcPct val="100000"/>
              </a:lnSpc>
              <a:spcBef>
                <a:spcPts val="0"/>
              </a:spcBef>
              <a:spcAft>
                <a:spcPts val="0"/>
              </a:spcAft>
              <a:buClrTx/>
              <a:buSzTx/>
              <a:buFontTx/>
              <a:buNone/>
              <a:tabLst/>
              <a:defRPr/>
            </a:pPr>
            <a:r>
              <a:rPr lang="fr-FR" sz="900" b="0">
                <a:latin typeface="Arial" panose="020B0604020202020204" pitchFamily="34" charset="0"/>
                <a:cs typeface="Arial" panose="020B0604020202020204" pitchFamily="34" charset="0"/>
              </a:rPr>
              <a:t>Blade</a:t>
            </a:r>
            <a:endParaRPr lang="fr-FR" sz="1050" b="1">
              <a:latin typeface="Arial" panose="020B0604020202020204" pitchFamily="34" charset="0"/>
              <a:cs typeface="Arial" panose="020B0604020202020204" pitchFamily="34" charset="0"/>
            </a:endParaRPr>
          </a:p>
          <a:p>
            <a:endParaRPr lang="fr-FR" sz="1050">
              <a:latin typeface="Arial" panose="020B0604020202020204" pitchFamily="34" charset="0"/>
              <a:cs typeface="Arial" panose="020B0604020202020204" pitchFamily="34" charset="0"/>
            </a:endParaRPr>
          </a:p>
        </xdr:txBody>
      </xdr:sp>
      <xdr:sp macro="" textlink="">
        <xdr:nvSpPr>
          <xdr:cNvPr id="8" name="ZoneTexte 7">
            <a:extLst>
              <a:ext uri="{FF2B5EF4-FFF2-40B4-BE49-F238E27FC236}">
                <a16:creationId xmlns:a16="http://schemas.microsoft.com/office/drawing/2014/main" id="{431AAD4F-70AC-C04F-BB47-73637CD730A1}"/>
              </a:ext>
            </a:extLst>
          </xdr:cNvPr>
          <xdr:cNvSpPr txBox="1"/>
        </xdr:nvSpPr>
        <xdr:spPr>
          <a:xfrm>
            <a:off x="23710900" y="2298700"/>
            <a:ext cx="977900" cy="774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50" b="1">
                <a:latin typeface="Arial" panose="020B0604020202020204" pitchFamily="34" charset="0"/>
                <a:cs typeface="Arial" panose="020B0604020202020204" pitchFamily="34" charset="0"/>
              </a:rPr>
              <a:t>Rotor</a:t>
            </a:r>
          </a:p>
          <a:p>
            <a:pPr marL="0" marR="0" lvl="0" indent="0" defTabSz="914400" eaLnBrk="1" fontAlgn="auto" latinLnBrk="0" hangingPunct="1">
              <a:lnSpc>
                <a:spcPct val="100000"/>
              </a:lnSpc>
              <a:spcBef>
                <a:spcPts val="0"/>
              </a:spcBef>
              <a:spcAft>
                <a:spcPts val="0"/>
              </a:spcAft>
              <a:buClrTx/>
              <a:buSzTx/>
              <a:buFontTx/>
              <a:buNone/>
              <a:tabLst/>
              <a:defRPr/>
            </a:pPr>
            <a:r>
              <a:rPr lang="fr-FR" sz="900" b="0">
                <a:latin typeface="Arial" panose="020B0604020202020204" pitchFamily="34" charset="0"/>
                <a:cs typeface="Arial" panose="020B0604020202020204" pitchFamily="34" charset="0"/>
              </a:rPr>
              <a:t>Rotor</a:t>
            </a:r>
            <a:endParaRPr lang="fr-FR" sz="900" b="1">
              <a:latin typeface="Arial" panose="020B0604020202020204" pitchFamily="34" charset="0"/>
              <a:cs typeface="Arial" panose="020B0604020202020204" pitchFamily="34" charset="0"/>
            </a:endParaRPr>
          </a:p>
          <a:p>
            <a:endParaRPr lang="fr-FR" sz="1050">
              <a:latin typeface="Arial" panose="020B0604020202020204" pitchFamily="34" charset="0"/>
              <a:cs typeface="Arial" panose="020B0604020202020204" pitchFamily="34" charset="0"/>
            </a:endParaRPr>
          </a:p>
        </xdr:txBody>
      </xdr:sp>
      <xdr:sp macro="" textlink="">
        <xdr:nvSpPr>
          <xdr:cNvPr id="9" name="ZoneTexte 8">
            <a:extLst>
              <a:ext uri="{FF2B5EF4-FFF2-40B4-BE49-F238E27FC236}">
                <a16:creationId xmlns:a16="http://schemas.microsoft.com/office/drawing/2014/main" id="{67228CEF-5924-C540-8064-10A0F0DC1DE8}"/>
              </a:ext>
            </a:extLst>
          </xdr:cNvPr>
          <xdr:cNvSpPr txBox="1"/>
        </xdr:nvSpPr>
        <xdr:spPr>
          <a:xfrm>
            <a:off x="22415500" y="4025900"/>
            <a:ext cx="1739900" cy="635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50" b="1">
                <a:latin typeface="Arial" panose="020B0604020202020204" pitchFamily="34" charset="0"/>
                <a:cs typeface="Arial" panose="020B0604020202020204" pitchFamily="34" charset="0"/>
              </a:rPr>
              <a:t>Générateur</a:t>
            </a:r>
          </a:p>
          <a:p>
            <a:pPr marL="0" marR="0" lvl="0" indent="0" defTabSz="914400" eaLnBrk="1" fontAlgn="auto" latinLnBrk="0" hangingPunct="1">
              <a:lnSpc>
                <a:spcPct val="100000"/>
              </a:lnSpc>
              <a:spcBef>
                <a:spcPts val="0"/>
              </a:spcBef>
              <a:spcAft>
                <a:spcPts val="0"/>
              </a:spcAft>
              <a:buClrTx/>
              <a:buSzTx/>
              <a:buFontTx/>
              <a:buNone/>
              <a:tabLst/>
              <a:defRPr/>
            </a:pPr>
            <a:r>
              <a:rPr lang="fr-FR" sz="900" b="0">
                <a:latin typeface="Arial" panose="020B0604020202020204" pitchFamily="34" charset="0"/>
                <a:cs typeface="Arial" panose="020B0604020202020204" pitchFamily="34" charset="0"/>
              </a:rPr>
              <a:t>Generator</a:t>
            </a:r>
            <a:endParaRPr lang="fr-FR" sz="1050" b="1">
              <a:latin typeface="Arial" panose="020B0604020202020204" pitchFamily="34" charset="0"/>
              <a:cs typeface="Arial" panose="020B0604020202020204" pitchFamily="34" charset="0"/>
            </a:endParaRPr>
          </a:p>
          <a:p>
            <a:endParaRPr lang="fr-FR" sz="1050">
              <a:latin typeface="Arial" panose="020B0604020202020204" pitchFamily="34" charset="0"/>
              <a:cs typeface="Arial" panose="020B0604020202020204" pitchFamily="34" charset="0"/>
            </a:endParaRPr>
          </a:p>
        </xdr:txBody>
      </xdr:sp>
      <xdr:sp macro="" textlink="">
        <xdr:nvSpPr>
          <xdr:cNvPr id="10" name="ZoneTexte 9">
            <a:extLst>
              <a:ext uri="{FF2B5EF4-FFF2-40B4-BE49-F238E27FC236}">
                <a16:creationId xmlns:a16="http://schemas.microsoft.com/office/drawing/2014/main" id="{CB60CB50-986F-084F-A025-F41923C04AA6}"/>
              </a:ext>
            </a:extLst>
          </xdr:cNvPr>
          <xdr:cNvSpPr txBox="1"/>
        </xdr:nvSpPr>
        <xdr:spPr>
          <a:xfrm>
            <a:off x="22428200" y="4800600"/>
            <a:ext cx="1739900" cy="635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50" b="1">
                <a:latin typeface="Arial" panose="020B0604020202020204" pitchFamily="34" charset="0"/>
                <a:cs typeface="Arial" panose="020B0604020202020204" pitchFamily="34" charset="0"/>
              </a:rPr>
              <a:t>Nacelle</a:t>
            </a:r>
          </a:p>
          <a:p>
            <a:pPr marL="0" marR="0" lvl="0" indent="0" defTabSz="914400" eaLnBrk="1" fontAlgn="auto" latinLnBrk="0" hangingPunct="1">
              <a:lnSpc>
                <a:spcPct val="100000"/>
              </a:lnSpc>
              <a:spcBef>
                <a:spcPts val="0"/>
              </a:spcBef>
              <a:spcAft>
                <a:spcPts val="0"/>
              </a:spcAft>
              <a:buClrTx/>
              <a:buSzTx/>
              <a:buFontTx/>
              <a:buNone/>
              <a:tabLst/>
              <a:defRPr/>
            </a:pPr>
            <a:r>
              <a:rPr lang="fr-FR" sz="900" b="0">
                <a:latin typeface="Arial" panose="020B0604020202020204" pitchFamily="34" charset="0"/>
                <a:cs typeface="Arial" panose="020B0604020202020204" pitchFamily="34" charset="0"/>
              </a:rPr>
              <a:t>Nacelle</a:t>
            </a:r>
            <a:endParaRPr lang="fr-FR" sz="1050" b="1">
              <a:latin typeface="Arial" panose="020B0604020202020204" pitchFamily="34" charset="0"/>
              <a:cs typeface="Arial" panose="020B0604020202020204" pitchFamily="34" charset="0"/>
            </a:endParaRPr>
          </a:p>
          <a:p>
            <a:endParaRPr lang="fr-FR" sz="1050">
              <a:latin typeface="Arial" panose="020B0604020202020204" pitchFamily="34" charset="0"/>
              <a:cs typeface="Arial" panose="020B0604020202020204" pitchFamily="34" charset="0"/>
            </a:endParaRPr>
          </a:p>
        </xdr:txBody>
      </xdr:sp>
      <xdr:sp macro="" textlink="">
        <xdr:nvSpPr>
          <xdr:cNvPr id="11" name="ZoneTexte 10">
            <a:extLst>
              <a:ext uri="{FF2B5EF4-FFF2-40B4-BE49-F238E27FC236}">
                <a16:creationId xmlns:a16="http://schemas.microsoft.com/office/drawing/2014/main" id="{8AAE1732-DE8D-AC4B-A24C-0FC932400FED}"/>
              </a:ext>
            </a:extLst>
          </xdr:cNvPr>
          <xdr:cNvSpPr txBox="1"/>
        </xdr:nvSpPr>
        <xdr:spPr>
          <a:xfrm>
            <a:off x="22415500" y="6070600"/>
            <a:ext cx="367030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050" b="1">
              <a:latin typeface="Arial" panose="020B0604020202020204" pitchFamily="34" charset="0"/>
              <a:cs typeface="Arial" panose="020B0604020202020204" pitchFamily="34" charset="0"/>
            </a:endParaRPr>
          </a:p>
          <a:p>
            <a:r>
              <a:rPr lang="fr-FR" sz="1050" b="1">
                <a:latin typeface="Arial" panose="020B0604020202020204" pitchFamily="34" charset="0"/>
                <a:cs typeface="Arial" panose="020B0604020202020204" pitchFamily="34" charset="0"/>
              </a:rPr>
              <a:t>Système d'orientation de la nacelle</a:t>
            </a:r>
          </a:p>
          <a:p>
            <a:pPr marL="0" marR="0" lvl="0" indent="0" defTabSz="914400" eaLnBrk="1" fontAlgn="auto" latinLnBrk="0" hangingPunct="1">
              <a:lnSpc>
                <a:spcPct val="100000"/>
              </a:lnSpc>
              <a:spcBef>
                <a:spcPts val="0"/>
              </a:spcBef>
              <a:spcAft>
                <a:spcPts val="0"/>
              </a:spcAft>
              <a:buClrTx/>
              <a:buSzTx/>
              <a:buFontTx/>
              <a:buNone/>
              <a:tabLst/>
              <a:defRPr/>
            </a:pPr>
            <a:r>
              <a:rPr lang="fr-FR" sz="900" b="0">
                <a:latin typeface="Arial" panose="020B0604020202020204" pitchFamily="34" charset="0"/>
                <a:cs typeface="Arial" panose="020B0604020202020204" pitchFamily="34" charset="0"/>
              </a:rPr>
              <a:t>Nacelle steering system</a:t>
            </a:r>
            <a:endParaRPr lang="fr-FR" sz="1050" b="1">
              <a:latin typeface="Arial" panose="020B0604020202020204" pitchFamily="34" charset="0"/>
              <a:cs typeface="Arial" panose="020B0604020202020204" pitchFamily="34" charset="0"/>
            </a:endParaRPr>
          </a:p>
          <a:p>
            <a:endParaRPr lang="fr-FR" sz="1050">
              <a:latin typeface="Arial" panose="020B0604020202020204" pitchFamily="34" charset="0"/>
              <a:cs typeface="Arial" panose="020B0604020202020204" pitchFamily="34" charset="0"/>
            </a:endParaRPr>
          </a:p>
        </xdr:txBody>
      </xdr:sp>
      <xdr:sp macro="" textlink="">
        <xdr:nvSpPr>
          <xdr:cNvPr id="12" name="ZoneTexte 11">
            <a:extLst>
              <a:ext uri="{FF2B5EF4-FFF2-40B4-BE49-F238E27FC236}">
                <a16:creationId xmlns:a16="http://schemas.microsoft.com/office/drawing/2014/main" id="{7F1D0806-EF2E-5B44-A766-5AAE81B97B6D}"/>
              </a:ext>
            </a:extLst>
          </xdr:cNvPr>
          <xdr:cNvSpPr txBox="1"/>
        </xdr:nvSpPr>
        <xdr:spPr>
          <a:xfrm>
            <a:off x="22428200" y="8255000"/>
            <a:ext cx="1739900" cy="635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50" b="1">
                <a:latin typeface="Arial" panose="020B0604020202020204" pitchFamily="34" charset="0"/>
                <a:cs typeface="Arial" panose="020B0604020202020204" pitchFamily="34" charset="0"/>
              </a:rPr>
              <a:t>Mât</a:t>
            </a:r>
          </a:p>
          <a:p>
            <a:pPr marL="0" marR="0" lvl="0" indent="0" defTabSz="914400" eaLnBrk="1" fontAlgn="auto" latinLnBrk="0" hangingPunct="1">
              <a:lnSpc>
                <a:spcPct val="100000"/>
              </a:lnSpc>
              <a:spcBef>
                <a:spcPts val="0"/>
              </a:spcBef>
              <a:spcAft>
                <a:spcPts val="0"/>
              </a:spcAft>
              <a:buClrTx/>
              <a:buSzTx/>
              <a:buFontTx/>
              <a:buNone/>
              <a:tabLst/>
              <a:defRPr/>
            </a:pPr>
            <a:r>
              <a:rPr lang="fr-FR" sz="900" b="0">
                <a:latin typeface="Arial" panose="020B0604020202020204" pitchFamily="34" charset="0"/>
                <a:cs typeface="Arial" panose="020B0604020202020204" pitchFamily="34" charset="0"/>
              </a:rPr>
              <a:t>Tower</a:t>
            </a:r>
            <a:endParaRPr lang="fr-FR" sz="1050" b="1">
              <a:latin typeface="Arial" panose="020B0604020202020204" pitchFamily="34" charset="0"/>
              <a:cs typeface="Arial" panose="020B0604020202020204" pitchFamily="34" charset="0"/>
            </a:endParaRPr>
          </a:p>
          <a:p>
            <a:endParaRPr lang="fr-FR" sz="1050">
              <a:latin typeface="Arial" panose="020B0604020202020204" pitchFamily="34" charset="0"/>
              <a:cs typeface="Arial" panose="020B0604020202020204" pitchFamily="34" charset="0"/>
            </a:endParaRPr>
          </a:p>
        </xdr:txBody>
      </xdr:sp>
      <xdr:sp macro="" textlink="">
        <xdr:nvSpPr>
          <xdr:cNvPr id="13" name="ZoneTexte 12">
            <a:extLst>
              <a:ext uri="{FF2B5EF4-FFF2-40B4-BE49-F238E27FC236}">
                <a16:creationId xmlns:a16="http://schemas.microsoft.com/office/drawing/2014/main" id="{DC1CBE71-5E81-7244-A145-AAA60B86E6C8}"/>
              </a:ext>
            </a:extLst>
          </xdr:cNvPr>
          <xdr:cNvSpPr txBox="1"/>
        </xdr:nvSpPr>
        <xdr:spPr>
          <a:xfrm>
            <a:off x="22402800" y="8851900"/>
            <a:ext cx="3124200" cy="711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fr-FR" sz="900" b="0">
                <a:latin typeface="Arial" panose="020B0604020202020204" pitchFamily="34" charset="0"/>
                <a:cs typeface="Arial" panose="020B0604020202020204" pitchFamily="34" charset="0"/>
              </a:rPr>
              <a:t>Inverter</a:t>
            </a:r>
          </a:p>
          <a:p>
            <a:r>
              <a:rPr lang="fr-FR" sz="1050" b="1">
                <a:latin typeface="Arial" panose="020B0604020202020204" pitchFamily="34" charset="0"/>
                <a:cs typeface="Arial" panose="020B0604020202020204" pitchFamily="34" charset="0"/>
              </a:rPr>
              <a:t>Onduleur / transformateur</a:t>
            </a:r>
          </a:p>
        </xdr:txBody>
      </xdr:sp>
      <xdr:sp macro="" textlink="">
        <xdr:nvSpPr>
          <xdr:cNvPr id="15" name="ZoneTexte 14">
            <a:extLst>
              <a:ext uri="{FF2B5EF4-FFF2-40B4-BE49-F238E27FC236}">
                <a16:creationId xmlns:a16="http://schemas.microsoft.com/office/drawing/2014/main" id="{A765668D-7AB6-A24D-B97C-0674DEB26042}"/>
              </a:ext>
            </a:extLst>
          </xdr:cNvPr>
          <xdr:cNvSpPr txBox="1"/>
        </xdr:nvSpPr>
        <xdr:spPr>
          <a:xfrm>
            <a:off x="22402800" y="10210800"/>
            <a:ext cx="2501900" cy="622300"/>
          </a:xfrm>
          <a:prstGeom prst="rect">
            <a:avLst/>
          </a:prstGeom>
          <a:solidFill>
            <a:srgbClr val="ECE4DD"/>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fr-FR" sz="1050" b="1">
                <a:latin typeface="Arial" panose="020B0604020202020204" pitchFamily="34" charset="0"/>
                <a:cs typeface="Arial" panose="020B0604020202020204" pitchFamily="34" charset="0"/>
              </a:rPr>
              <a:t>Câbles électriques</a:t>
            </a:r>
          </a:p>
          <a:p>
            <a:r>
              <a:rPr lang="fr-FR" sz="900" b="0">
                <a:latin typeface="Arial" panose="020B0604020202020204" pitchFamily="34" charset="0"/>
                <a:cs typeface="Arial" panose="020B0604020202020204" pitchFamily="34" charset="0"/>
              </a:rPr>
              <a:t>Supply cables</a:t>
            </a:r>
          </a:p>
        </xdr:txBody>
      </xdr:sp>
      <xdr:sp macro="" textlink="">
        <xdr:nvSpPr>
          <xdr:cNvPr id="17" name="ZoneTexte 16">
            <a:extLst>
              <a:ext uri="{FF2B5EF4-FFF2-40B4-BE49-F238E27FC236}">
                <a16:creationId xmlns:a16="http://schemas.microsoft.com/office/drawing/2014/main" id="{657E6165-58C1-9542-92A8-1AAE7218CC4F}"/>
              </a:ext>
            </a:extLst>
          </xdr:cNvPr>
          <xdr:cNvSpPr txBox="1"/>
        </xdr:nvSpPr>
        <xdr:spPr>
          <a:xfrm>
            <a:off x="22466300" y="9791700"/>
            <a:ext cx="2222500" cy="444500"/>
          </a:xfrm>
          <a:prstGeom prst="rect">
            <a:avLst/>
          </a:prstGeom>
          <a:solidFill>
            <a:srgbClr val="ECE4DD"/>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endParaRPr lang="fr-FR" sz="1050" b="1">
              <a:latin typeface="Arial" panose="020B0604020202020204" pitchFamily="34" charset="0"/>
              <a:cs typeface="Arial" panose="020B0604020202020204" pitchFamily="34" charset="0"/>
            </a:endParaRPr>
          </a:p>
        </xdr:txBody>
      </xdr:sp>
      <xdr:sp macro="" textlink="">
        <xdr:nvSpPr>
          <xdr:cNvPr id="14" name="ZoneTexte 13">
            <a:extLst>
              <a:ext uri="{FF2B5EF4-FFF2-40B4-BE49-F238E27FC236}">
                <a16:creationId xmlns:a16="http://schemas.microsoft.com/office/drawing/2014/main" id="{DAC03152-9867-3745-91AD-D6900092F969}"/>
              </a:ext>
            </a:extLst>
          </xdr:cNvPr>
          <xdr:cNvSpPr txBox="1"/>
        </xdr:nvSpPr>
        <xdr:spPr>
          <a:xfrm>
            <a:off x="22415500" y="9588500"/>
            <a:ext cx="222250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fr-FR" sz="900" b="0">
                <a:latin typeface="Arial" panose="020B0604020202020204" pitchFamily="34" charset="0"/>
                <a:cs typeface="Arial" panose="020B0604020202020204" pitchFamily="34" charset="0"/>
              </a:rPr>
              <a:t>Base / Foundations</a:t>
            </a:r>
            <a:endParaRPr lang="fr-FR" sz="1050" b="0">
              <a:latin typeface="Arial" panose="020B0604020202020204" pitchFamily="34" charset="0"/>
              <a:cs typeface="Arial" panose="020B0604020202020204" pitchFamily="34" charset="0"/>
            </a:endParaRPr>
          </a:p>
          <a:p>
            <a:r>
              <a:rPr lang="fr-FR" sz="1050" b="1">
                <a:latin typeface="Arial" panose="020B0604020202020204" pitchFamily="34" charset="0"/>
                <a:cs typeface="Arial" panose="020B0604020202020204" pitchFamily="34" charset="0"/>
              </a:rPr>
              <a:t>Base / Fondations</a:t>
            </a:r>
          </a:p>
        </xdr:txBody>
      </xdr:sp>
      <xdr:sp macro="" textlink="">
        <xdr:nvSpPr>
          <xdr:cNvPr id="20" name="ZoneTexte 19">
            <a:extLst>
              <a:ext uri="{FF2B5EF4-FFF2-40B4-BE49-F238E27FC236}">
                <a16:creationId xmlns:a16="http://schemas.microsoft.com/office/drawing/2014/main" id="{B7A54757-25A1-114B-8672-C1518524FD57}"/>
              </a:ext>
            </a:extLst>
          </xdr:cNvPr>
          <xdr:cNvSpPr txBox="1"/>
        </xdr:nvSpPr>
        <xdr:spPr>
          <a:xfrm>
            <a:off x="22415500" y="3289300"/>
            <a:ext cx="2260600" cy="635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50" b="1">
                <a:latin typeface="Arial" panose="020B0604020202020204" pitchFamily="34" charset="0"/>
                <a:cs typeface="Arial" panose="020B0604020202020204" pitchFamily="34" charset="0"/>
              </a:rPr>
              <a:t>Boîtier d'engrenage</a:t>
            </a:r>
          </a:p>
          <a:p>
            <a:pPr marL="0" marR="0" lvl="0" indent="0" defTabSz="914400" eaLnBrk="1" fontAlgn="auto" latinLnBrk="0" hangingPunct="1">
              <a:lnSpc>
                <a:spcPct val="100000"/>
              </a:lnSpc>
              <a:spcBef>
                <a:spcPts val="0"/>
              </a:spcBef>
              <a:spcAft>
                <a:spcPts val="0"/>
              </a:spcAft>
              <a:buClrTx/>
              <a:buSzTx/>
              <a:buFontTx/>
              <a:buNone/>
              <a:tabLst/>
              <a:defRPr/>
            </a:pPr>
            <a:r>
              <a:rPr lang="fr-FR" sz="900" b="0">
                <a:latin typeface="Arial" panose="020B0604020202020204" pitchFamily="34" charset="0"/>
                <a:cs typeface="Arial" panose="020B0604020202020204" pitchFamily="34" charset="0"/>
              </a:rPr>
              <a:t>Gearbox</a:t>
            </a:r>
            <a:endParaRPr lang="fr-FR" sz="1050" b="1">
              <a:latin typeface="Arial" panose="020B0604020202020204" pitchFamily="34" charset="0"/>
              <a:cs typeface="Arial" panose="020B0604020202020204" pitchFamily="34" charset="0"/>
            </a:endParaRPr>
          </a:p>
          <a:p>
            <a:endParaRPr lang="fr-FR" sz="1050">
              <a:latin typeface="Arial" panose="020B0604020202020204" pitchFamily="34" charset="0"/>
              <a:cs typeface="Arial" panose="020B0604020202020204" pitchFamily="34" charset="0"/>
            </a:endParaRPr>
          </a:p>
        </xdr:txBody>
      </xdr:sp>
      <xdr:grpSp>
        <xdr:nvGrpSpPr>
          <xdr:cNvPr id="28" name="Groupe 27">
            <a:extLst>
              <a:ext uri="{FF2B5EF4-FFF2-40B4-BE49-F238E27FC236}">
                <a16:creationId xmlns:a16="http://schemas.microsoft.com/office/drawing/2014/main" id="{B0F036C1-99C1-BE76-B2BC-31F3BF2063BC}"/>
              </a:ext>
            </a:extLst>
          </xdr:cNvPr>
          <xdr:cNvGrpSpPr/>
        </xdr:nvGrpSpPr>
        <xdr:grpSpPr>
          <a:xfrm>
            <a:off x="19926300" y="3606800"/>
            <a:ext cx="2489200" cy="1358900"/>
            <a:chOff x="19926300" y="3606800"/>
            <a:chExt cx="2489200" cy="1358900"/>
          </a:xfrm>
        </xdr:grpSpPr>
        <xdr:cxnSp macro="">
          <xdr:nvCxnSpPr>
            <xdr:cNvPr id="22" name="Connecteur droit 21">
              <a:extLst>
                <a:ext uri="{FF2B5EF4-FFF2-40B4-BE49-F238E27FC236}">
                  <a16:creationId xmlns:a16="http://schemas.microsoft.com/office/drawing/2014/main" id="{76CC3B5F-12AC-7498-32DF-0A68B6BA8634}"/>
                </a:ext>
              </a:extLst>
            </xdr:cNvPr>
            <xdr:cNvCxnSpPr>
              <a:stCxn id="20" idx="1"/>
            </xdr:cNvCxnSpPr>
          </xdr:nvCxnSpPr>
          <xdr:spPr>
            <a:xfrm flipH="1">
              <a:off x="19926300" y="3606800"/>
              <a:ext cx="2489200" cy="0"/>
            </a:xfrm>
            <a:prstGeom prst="line">
              <a:avLst/>
            </a:prstGeom>
            <a:ln w="25400">
              <a:solidFill>
                <a:schemeClr val="tx1">
                  <a:lumMod val="50000"/>
                  <a:lumOff val="50000"/>
                </a:schemeClr>
              </a:solidFill>
            </a:ln>
          </xdr:spPr>
          <xdr:style>
            <a:lnRef idx="2">
              <a:schemeClr val="accent1"/>
            </a:lnRef>
            <a:fillRef idx="0">
              <a:schemeClr val="accent1"/>
            </a:fillRef>
            <a:effectRef idx="1">
              <a:schemeClr val="accent1"/>
            </a:effectRef>
            <a:fontRef idx="minor">
              <a:schemeClr val="tx1"/>
            </a:fontRef>
          </xdr:style>
        </xdr:cxnSp>
        <xdr:cxnSp macro="">
          <xdr:nvCxnSpPr>
            <xdr:cNvPr id="24" name="Connecteur droit 23">
              <a:extLst>
                <a:ext uri="{FF2B5EF4-FFF2-40B4-BE49-F238E27FC236}">
                  <a16:creationId xmlns:a16="http://schemas.microsoft.com/office/drawing/2014/main" id="{2C86EBCB-A9F0-1743-8958-1E11E873FC19}"/>
                </a:ext>
              </a:extLst>
            </xdr:cNvPr>
            <xdr:cNvCxnSpPr/>
          </xdr:nvCxnSpPr>
          <xdr:spPr>
            <a:xfrm flipV="1">
              <a:off x="19926300" y="3619500"/>
              <a:ext cx="12700" cy="1346200"/>
            </a:xfrm>
            <a:prstGeom prst="line">
              <a:avLst/>
            </a:prstGeom>
            <a:ln w="28575">
              <a:solidFill>
                <a:schemeClr val="tx1">
                  <a:lumMod val="50000"/>
                  <a:lumOff val="50000"/>
                </a:schemeClr>
              </a:solidFill>
            </a:ln>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oneCellAnchor>
    <xdr:from>
      <xdr:col>14</xdr:col>
      <xdr:colOff>410633</xdr:colOff>
      <xdr:row>25</xdr:row>
      <xdr:rowOff>162983</xdr:rowOff>
    </xdr:from>
    <xdr:ext cx="7772400" cy="6196965"/>
    <xdr:pic>
      <xdr:nvPicPr>
        <xdr:cNvPr id="2" name="Image 1">
          <a:extLst>
            <a:ext uri="{FF2B5EF4-FFF2-40B4-BE49-F238E27FC236}">
              <a16:creationId xmlns:a16="http://schemas.microsoft.com/office/drawing/2014/main" id="{E70AB6F0-02B4-7543-A3CA-C740F6BB637C}"/>
            </a:ext>
          </a:extLst>
        </xdr:cNvPr>
        <xdr:cNvPicPr>
          <a:picLocks noChangeAspect="1"/>
        </xdr:cNvPicPr>
      </xdr:nvPicPr>
      <xdr:blipFill>
        <a:blip xmlns:r="http://schemas.openxmlformats.org/officeDocument/2006/relationships" r:embed="rId1"/>
        <a:stretch>
          <a:fillRect/>
        </a:stretch>
      </xdr:blipFill>
      <xdr:spPr>
        <a:xfrm>
          <a:off x="13885333" y="6144683"/>
          <a:ext cx="7772400" cy="6196965"/>
        </a:xfrm>
        <a:prstGeom prst="rect">
          <a:avLst/>
        </a:prstGeom>
      </xdr:spPr>
    </xdr:pic>
    <xdr:clientData/>
  </xdr:oneCellAnchor>
  <xdr:oneCellAnchor>
    <xdr:from>
      <xdr:col>14</xdr:col>
      <xdr:colOff>478368</xdr:colOff>
      <xdr:row>4</xdr:row>
      <xdr:rowOff>389465</xdr:rowOff>
    </xdr:from>
    <xdr:ext cx="6505017" cy="4060080"/>
    <xdr:pic>
      <xdr:nvPicPr>
        <xdr:cNvPr id="3" name="Image 2">
          <a:extLst>
            <a:ext uri="{FF2B5EF4-FFF2-40B4-BE49-F238E27FC236}">
              <a16:creationId xmlns:a16="http://schemas.microsoft.com/office/drawing/2014/main" id="{B6D80564-2CC6-534E-A90D-B382BB529DBE}"/>
            </a:ext>
          </a:extLst>
        </xdr:cNvPr>
        <xdr:cNvPicPr>
          <a:picLocks noChangeAspect="1"/>
        </xdr:cNvPicPr>
      </xdr:nvPicPr>
      <xdr:blipFill>
        <a:blip xmlns:r="http://schemas.openxmlformats.org/officeDocument/2006/relationships" r:embed="rId2"/>
        <a:stretch>
          <a:fillRect/>
        </a:stretch>
      </xdr:blipFill>
      <xdr:spPr>
        <a:xfrm>
          <a:off x="14579747" y="1764568"/>
          <a:ext cx="6505017" cy="406008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3</xdr:col>
      <xdr:colOff>228600</xdr:colOff>
      <xdr:row>7</xdr:row>
      <xdr:rowOff>0</xdr:rowOff>
    </xdr:from>
    <xdr:ext cx="292100" cy="177800"/>
    <xdr:pic>
      <xdr:nvPicPr>
        <xdr:cNvPr id="2" name="Image 1">
          <a:extLst>
            <a:ext uri="{FF2B5EF4-FFF2-40B4-BE49-F238E27FC236}">
              <a16:creationId xmlns:a16="http://schemas.microsoft.com/office/drawing/2014/main" id="{38BD1166-693A-B842-BE8E-49C362B6D9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4800" y="15836900"/>
          <a:ext cx="292100" cy="177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8</xdr:row>
      <xdr:rowOff>0</xdr:rowOff>
    </xdr:from>
    <xdr:ext cx="292100" cy="190500"/>
    <xdr:pic>
      <xdr:nvPicPr>
        <xdr:cNvPr id="3" name="Image 2">
          <a:extLst>
            <a:ext uri="{FF2B5EF4-FFF2-40B4-BE49-F238E27FC236}">
              <a16:creationId xmlns:a16="http://schemas.microsoft.com/office/drawing/2014/main" id="{16A4124A-F384-7E44-83C7-24820DB251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4800" y="160274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9</xdr:row>
      <xdr:rowOff>0</xdr:rowOff>
    </xdr:from>
    <xdr:ext cx="292100" cy="152400"/>
    <xdr:pic>
      <xdr:nvPicPr>
        <xdr:cNvPr id="4" name="Image 3">
          <a:extLst>
            <a:ext uri="{FF2B5EF4-FFF2-40B4-BE49-F238E27FC236}">
              <a16:creationId xmlns:a16="http://schemas.microsoft.com/office/drawing/2014/main" id="{C3E32DE2-EFB7-074A-A74C-7074BD7467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44800" y="16217900"/>
          <a:ext cx="292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10</xdr:row>
      <xdr:rowOff>0</xdr:rowOff>
    </xdr:from>
    <xdr:ext cx="292100" cy="190500"/>
    <xdr:pic>
      <xdr:nvPicPr>
        <xdr:cNvPr id="5" name="Image 4">
          <a:extLst>
            <a:ext uri="{FF2B5EF4-FFF2-40B4-BE49-F238E27FC236}">
              <a16:creationId xmlns:a16="http://schemas.microsoft.com/office/drawing/2014/main" id="{A70E485D-49F4-D643-8CD6-84128DD13E4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44800" y="164084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11</xdr:row>
      <xdr:rowOff>0</xdr:rowOff>
    </xdr:from>
    <xdr:ext cx="292100" cy="152400"/>
    <xdr:pic>
      <xdr:nvPicPr>
        <xdr:cNvPr id="6" name="Image 5">
          <a:extLst>
            <a:ext uri="{FF2B5EF4-FFF2-40B4-BE49-F238E27FC236}">
              <a16:creationId xmlns:a16="http://schemas.microsoft.com/office/drawing/2014/main" id="{6FEF162E-17B1-2A4E-923D-934F596FE01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44800" y="16598900"/>
          <a:ext cx="292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12</xdr:row>
      <xdr:rowOff>0</xdr:rowOff>
    </xdr:from>
    <xdr:ext cx="292100" cy="190500"/>
    <xdr:pic>
      <xdr:nvPicPr>
        <xdr:cNvPr id="7" name="Image 6">
          <a:extLst>
            <a:ext uri="{FF2B5EF4-FFF2-40B4-BE49-F238E27FC236}">
              <a16:creationId xmlns:a16="http://schemas.microsoft.com/office/drawing/2014/main" id="{BB6A8253-7507-114B-9315-7155D5A6C54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44800" y="167894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13</xdr:row>
      <xdr:rowOff>0</xdr:rowOff>
    </xdr:from>
    <xdr:ext cx="279400" cy="190500"/>
    <xdr:pic>
      <xdr:nvPicPr>
        <xdr:cNvPr id="8" name="Image 7">
          <a:extLst>
            <a:ext uri="{FF2B5EF4-FFF2-40B4-BE49-F238E27FC236}">
              <a16:creationId xmlns:a16="http://schemas.microsoft.com/office/drawing/2014/main" id="{1A065A8C-4670-4648-B6D4-DD1D97F46F9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844800" y="16979900"/>
          <a:ext cx="2794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14</xdr:row>
      <xdr:rowOff>0</xdr:rowOff>
    </xdr:from>
    <xdr:ext cx="292100" cy="152400"/>
    <xdr:pic>
      <xdr:nvPicPr>
        <xdr:cNvPr id="9" name="Image 8">
          <a:extLst>
            <a:ext uri="{FF2B5EF4-FFF2-40B4-BE49-F238E27FC236}">
              <a16:creationId xmlns:a16="http://schemas.microsoft.com/office/drawing/2014/main" id="{8AF96686-0310-8E40-AFA6-9F85804DE6D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844800" y="17170400"/>
          <a:ext cx="292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15</xdr:row>
      <xdr:rowOff>0</xdr:rowOff>
    </xdr:from>
    <xdr:ext cx="279400" cy="190500"/>
    <xdr:pic>
      <xdr:nvPicPr>
        <xdr:cNvPr id="10" name="Image 9">
          <a:extLst>
            <a:ext uri="{FF2B5EF4-FFF2-40B4-BE49-F238E27FC236}">
              <a16:creationId xmlns:a16="http://schemas.microsoft.com/office/drawing/2014/main" id="{37B42237-71A0-5F41-A957-250443C6B95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844800" y="17360900"/>
          <a:ext cx="2794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16</xdr:row>
      <xdr:rowOff>0</xdr:rowOff>
    </xdr:from>
    <xdr:ext cx="292100" cy="177800"/>
    <xdr:pic>
      <xdr:nvPicPr>
        <xdr:cNvPr id="11" name="Image 10">
          <a:extLst>
            <a:ext uri="{FF2B5EF4-FFF2-40B4-BE49-F238E27FC236}">
              <a16:creationId xmlns:a16="http://schemas.microsoft.com/office/drawing/2014/main" id="{D4D77D92-70D9-9D47-9836-6DE4E63F441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844800" y="17551400"/>
          <a:ext cx="292100" cy="177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17</xdr:row>
      <xdr:rowOff>0</xdr:rowOff>
    </xdr:from>
    <xdr:ext cx="292100" cy="152400"/>
    <xdr:pic>
      <xdr:nvPicPr>
        <xdr:cNvPr id="12" name="Image 11">
          <a:extLst>
            <a:ext uri="{FF2B5EF4-FFF2-40B4-BE49-F238E27FC236}">
              <a16:creationId xmlns:a16="http://schemas.microsoft.com/office/drawing/2014/main" id="{E6540004-8591-9842-93F4-9B0DDFCEE29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44800" y="17741900"/>
          <a:ext cx="292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18</xdr:row>
      <xdr:rowOff>0</xdr:rowOff>
    </xdr:from>
    <xdr:ext cx="292100" cy="190500"/>
    <xdr:pic>
      <xdr:nvPicPr>
        <xdr:cNvPr id="13" name="Image 12">
          <a:extLst>
            <a:ext uri="{FF2B5EF4-FFF2-40B4-BE49-F238E27FC236}">
              <a16:creationId xmlns:a16="http://schemas.microsoft.com/office/drawing/2014/main" id="{A0B22B51-BDF0-1643-B647-8F61B2E10CD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844800" y="179324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19</xdr:row>
      <xdr:rowOff>0</xdr:rowOff>
    </xdr:from>
    <xdr:ext cx="292100" cy="190500"/>
    <xdr:pic>
      <xdr:nvPicPr>
        <xdr:cNvPr id="14" name="Image 13">
          <a:extLst>
            <a:ext uri="{FF2B5EF4-FFF2-40B4-BE49-F238E27FC236}">
              <a16:creationId xmlns:a16="http://schemas.microsoft.com/office/drawing/2014/main" id="{8D6CC3E1-146A-2A40-A45A-ACD9E3A5035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44800" y="181229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20</xdr:row>
      <xdr:rowOff>0</xdr:rowOff>
    </xdr:from>
    <xdr:ext cx="292100" cy="177800"/>
    <xdr:pic>
      <xdr:nvPicPr>
        <xdr:cNvPr id="15" name="Image 14">
          <a:extLst>
            <a:ext uri="{FF2B5EF4-FFF2-40B4-BE49-F238E27FC236}">
              <a16:creationId xmlns:a16="http://schemas.microsoft.com/office/drawing/2014/main" id="{93C6F998-484E-C541-9177-BBB3CBC849B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44800" y="18313400"/>
          <a:ext cx="292100" cy="177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21</xdr:row>
      <xdr:rowOff>0</xdr:rowOff>
    </xdr:from>
    <xdr:ext cx="292100" cy="152400"/>
    <xdr:pic>
      <xdr:nvPicPr>
        <xdr:cNvPr id="16" name="Image 15">
          <a:extLst>
            <a:ext uri="{FF2B5EF4-FFF2-40B4-BE49-F238E27FC236}">
              <a16:creationId xmlns:a16="http://schemas.microsoft.com/office/drawing/2014/main" id="{61760B9D-AB52-AF43-80F0-901CB728A6D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844800" y="18503900"/>
          <a:ext cx="292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22</xdr:row>
      <xdr:rowOff>0</xdr:rowOff>
    </xdr:from>
    <xdr:ext cx="292100" cy="190500"/>
    <xdr:pic>
      <xdr:nvPicPr>
        <xdr:cNvPr id="17" name="Image 16">
          <a:extLst>
            <a:ext uri="{FF2B5EF4-FFF2-40B4-BE49-F238E27FC236}">
              <a16:creationId xmlns:a16="http://schemas.microsoft.com/office/drawing/2014/main" id="{EDA07213-D4CD-CE43-9DE0-A149B59E3957}"/>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4800" y="186944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23</xdr:row>
      <xdr:rowOff>0</xdr:rowOff>
    </xdr:from>
    <xdr:ext cx="292100" cy="190500"/>
    <xdr:pic>
      <xdr:nvPicPr>
        <xdr:cNvPr id="18" name="Image 17">
          <a:extLst>
            <a:ext uri="{FF2B5EF4-FFF2-40B4-BE49-F238E27FC236}">
              <a16:creationId xmlns:a16="http://schemas.microsoft.com/office/drawing/2014/main" id="{9B93428E-9580-7644-9C6B-289432E975B5}"/>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4800" y="188849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24</xdr:row>
      <xdr:rowOff>0</xdr:rowOff>
    </xdr:from>
    <xdr:ext cx="254000" cy="190500"/>
    <xdr:pic>
      <xdr:nvPicPr>
        <xdr:cNvPr id="19" name="Image 18">
          <a:extLst>
            <a:ext uri="{FF2B5EF4-FFF2-40B4-BE49-F238E27FC236}">
              <a16:creationId xmlns:a16="http://schemas.microsoft.com/office/drawing/2014/main" id="{79CA01A0-1523-AE44-9E07-8170DB115658}"/>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844800" y="19075400"/>
          <a:ext cx="2540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25</xdr:row>
      <xdr:rowOff>0</xdr:rowOff>
    </xdr:from>
    <xdr:ext cx="292100" cy="190500"/>
    <xdr:pic>
      <xdr:nvPicPr>
        <xdr:cNvPr id="20" name="Image 19">
          <a:extLst>
            <a:ext uri="{FF2B5EF4-FFF2-40B4-BE49-F238E27FC236}">
              <a16:creationId xmlns:a16="http://schemas.microsoft.com/office/drawing/2014/main" id="{B70BFA90-5F91-2E42-98B0-D69F334112A5}"/>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44800" y="192659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26</xdr:row>
      <xdr:rowOff>0</xdr:rowOff>
    </xdr:from>
    <xdr:ext cx="292100" cy="190500"/>
    <xdr:pic>
      <xdr:nvPicPr>
        <xdr:cNvPr id="21" name="Image 20">
          <a:extLst>
            <a:ext uri="{FF2B5EF4-FFF2-40B4-BE49-F238E27FC236}">
              <a16:creationId xmlns:a16="http://schemas.microsoft.com/office/drawing/2014/main" id="{645A8C39-9FEA-9948-AC7C-56740210994E}"/>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4800" y="194564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27</xdr:row>
      <xdr:rowOff>0</xdr:rowOff>
    </xdr:from>
    <xdr:ext cx="292100" cy="190500"/>
    <xdr:pic>
      <xdr:nvPicPr>
        <xdr:cNvPr id="22" name="Image 21">
          <a:extLst>
            <a:ext uri="{FF2B5EF4-FFF2-40B4-BE49-F238E27FC236}">
              <a16:creationId xmlns:a16="http://schemas.microsoft.com/office/drawing/2014/main" id="{956621E7-C757-3549-A4B6-77420DF2AE0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4800" y="196469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28</xdr:row>
      <xdr:rowOff>0</xdr:rowOff>
    </xdr:from>
    <xdr:ext cx="292100" cy="152400"/>
    <xdr:pic>
      <xdr:nvPicPr>
        <xdr:cNvPr id="23" name="Image 22">
          <a:extLst>
            <a:ext uri="{FF2B5EF4-FFF2-40B4-BE49-F238E27FC236}">
              <a16:creationId xmlns:a16="http://schemas.microsoft.com/office/drawing/2014/main" id="{444F5A3D-31B9-0A4C-ABBB-E682183183D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844800" y="19837400"/>
          <a:ext cx="292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29</xdr:row>
      <xdr:rowOff>0</xdr:rowOff>
    </xdr:from>
    <xdr:ext cx="292100" cy="177800"/>
    <xdr:pic>
      <xdr:nvPicPr>
        <xdr:cNvPr id="24" name="Image 23">
          <a:extLst>
            <a:ext uri="{FF2B5EF4-FFF2-40B4-BE49-F238E27FC236}">
              <a16:creationId xmlns:a16="http://schemas.microsoft.com/office/drawing/2014/main" id="{DB36D069-A1E5-8243-89C7-C583AFD759A2}"/>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844800" y="20027900"/>
          <a:ext cx="292100" cy="177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30</xdr:row>
      <xdr:rowOff>0</xdr:rowOff>
    </xdr:from>
    <xdr:ext cx="292100" cy="190500"/>
    <xdr:pic>
      <xdr:nvPicPr>
        <xdr:cNvPr id="25" name="Image 24">
          <a:extLst>
            <a:ext uri="{FF2B5EF4-FFF2-40B4-BE49-F238E27FC236}">
              <a16:creationId xmlns:a16="http://schemas.microsoft.com/office/drawing/2014/main" id="{F5F86296-ED4B-1E4C-9B5C-39C3AFA93615}"/>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44800" y="202184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31</xdr:row>
      <xdr:rowOff>0</xdr:rowOff>
    </xdr:from>
    <xdr:ext cx="292100" cy="177800"/>
    <xdr:pic>
      <xdr:nvPicPr>
        <xdr:cNvPr id="26" name="Image 25">
          <a:extLst>
            <a:ext uri="{FF2B5EF4-FFF2-40B4-BE49-F238E27FC236}">
              <a16:creationId xmlns:a16="http://schemas.microsoft.com/office/drawing/2014/main" id="{F8034BA2-F2E4-E245-9370-53B308996CF5}"/>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844800" y="20408900"/>
          <a:ext cx="292100" cy="177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32</xdr:row>
      <xdr:rowOff>0</xdr:rowOff>
    </xdr:from>
    <xdr:ext cx="292100" cy="190500"/>
    <xdr:pic>
      <xdr:nvPicPr>
        <xdr:cNvPr id="27" name="Image 26">
          <a:extLst>
            <a:ext uri="{FF2B5EF4-FFF2-40B4-BE49-F238E27FC236}">
              <a16:creationId xmlns:a16="http://schemas.microsoft.com/office/drawing/2014/main" id="{42C44DE0-2170-D948-B3ED-5A80DFED3B1D}"/>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844800" y="205994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33</xdr:row>
      <xdr:rowOff>0</xdr:rowOff>
    </xdr:from>
    <xdr:ext cx="292100" cy="177800"/>
    <xdr:pic>
      <xdr:nvPicPr>
        <xdr:cNvPr id="28" name="Image 27">
          <a:extLst>
            <a:ext uri="{FF2B5EF4-FFF2-40B4-BE49-F238E27FC236}">
              <a16:creationId xmlns:a16="http://schemas.microsoft.com/office/drawing/2014/main" id="{5C076985-375D-EE4E-8404-7D1318C5FF09}"/>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844800" y="20789900"/>
          <a:ext cx="292100" cy="177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34</xdr:row>
      <xdr:rowOff>0</xdr:rowOff>
    </xdr:from>
    <xdr:ext cx="292100" cy="152400"/>
    <xdr:pic>
      <xdr:nvPicPr>
        <xdr:cNvPr id="29" name="Image 28">
          <a:extLst>
            <a:ext uri="{FF2B5EF4-FFF2-40B4-BE49-F238E27FC236}">
              <a16:creationId xmlns:a16="http://schemas.microsoft.com/office/drawing/2014/main" id="{88B9C353-CDA7-DF4D-8C86-977E0E44AAC4}"/>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844800" y="20980400"/>
          <a:ext cx="292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35</xdr:row>
      <xdr:rowOff>0</xdr:rowOff>
    </xdr:from>
    <xdr:ext cx="292100" cy="152400"/>
    <xdr:pic>
      <xdr:nvPicPr>
        <xdr:cNvPr id="30" name="Image 29">
          <a:extLst>
            <a:ext uri="{FF2B5EF4-FFF2-40B4-BE49-F238E27FC236}">
              <a16:creationId xmlns:a16="http://schemas.microsoft.com/office/drawing/2014/main" id="{66BE9944-CF52-6A45-A976-D11BA703B307}"/>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844800" y="21170900"/>
          <a:ext cx="292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36</xdr:row>
      <xdr:rowOff>0</xdr:rowOff>
    </xdr:from>
    <xdr:ext cx="292100" cy="190500"/>
    <xdr:pic>
      <xdr:nvPicPr>
        <xdr:cNvPr id="31" name="Image 30">
          <a:extLst>
            <a:ext uri="{FF2B5EF4-FFF2-40B4-BE49-F238E27FC236}">
              <a16:creationId xmlns:a16="http://schemas.microsoft.com/office/drawing/2014/main" id="{1848F754-5CDB-0E41-B015-D05345F4796A}"/>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844800" y="213614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37</xdr:row>
      <xdr:rowOff>0</xdr:rowOff>
    </xdr:from>
    <xdr:ext cx="292100" cy="190500"/>
    <xdr:pic>
      <xdr:nvPicPr>
        <xdr:cNvPr id="32" name="Image 31">
          <a:extLst>
            <a:ext uri="{FF2B5EF4-FFF2-40B4-BE49-F238E27FC236}">
              <a16:creationId xmlns:a16="http://schemas.microsoft.com/office/drawing/2014/main" id="{2DC20B41-B8CC-604C-B9BD-8CE7403A7F37}"/>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844800" y="215519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38</xdr:row>
      <xdr:rowOff>0</xdr:rowOff>
    </xdr:from>
    <xdr:ext cx="292100" cy="165100"/>
    <xdr:pic>
      <xdr:nvPicPr>
        <xdr:cNvPr id="33" name="Image 32">
          <a:extLst>
            <a:ext uri="{FF2B5EF4-FFF2-40B4-BE49-F238E27FC236}">
              <a16:creationId xmlns:a16="http://schemas.microsoft.com/office/drawing/2014/main" id="{F306AC34-9DDC-7841-AAC3-16AC989CB5BB}"/>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844800" y="21742400"/>
          <a:ext cx="292100" cy="165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39</xdr:row>
      <xdr:rowOff>0</xdr:rowOff>
    </xdr:from>
    <xdr:ext cx="292100" cy="152400"/>
    <xdr:pic>
      <xdr:nvPicPr>
        <xdr:cNvPr id="34" name="Image 33">
          <a:extLst>
            <a:ext uri="{FF2B5EF4-FFF2-40B4-BE49-F238E27FC236}">
              <a16:creationId xmlns:a16="http://schemas.microsoft.com/office/drawing/2014/main" id="{0DA75D88-296D-394B-B6CB-7D309BA2E861}"/>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844800" y="21932900"/>
          <a:ext cx="292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40</xdr:row>
      <xdr:rowOff>0</xdr:rowOff>
    </xdr:from>
    <xdr:ext cx="266700" cy="190500"/>
    <xdr:pic>
      <xdr:nvPicPr>
        <xdr:cNvPr id="35" name="Image 34">
          <a:extLst>
            <a:ext uri="{FF2B5EF4-FFF2-40B4-BE49-F238E27FC236}">
              <a16:creationId xmlns:a16="http://schemas.microsoft.com/office/drawing/2014/main" id="{314522EB-2F08-7947-B18A-37B7477D55E2}"/>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44800" y="22123400"/>
          <a:ext cx="2667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41</xdr:row>
      <xdr:rowOff>0</xdr:rowOff>
    </xdr:from>
    <xdr:ext cx="292100" cy="190500"/>
    <xdr:pic>
      <xdr:nvPicPr>
        <xdr:cNvPr id="36" name="Image 35">
          <a:extLst>
            <a:ext uri="{FF2B5EF4-FFF2-40B4-BE49-F238E27FC236}">
              <a16:creationId xmlns:a16="http://schemas.microsoft.com/office/drawing/2014/main" id="{3A71A4D2-3C50-644F-A9B3-F66B2D4F43A7}"/>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844800" y="223139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42</xdr:row>
      <xdr:rowOff>0</xdr:rowOff>
    </xdr:from>
    <xdr:ext cx="292100" cy="152400"/>
    <xdr:pic>
      <xdr:nvPicPr>
        <xdr:cNvPr id="37" name="Image 36">
          <a:extLst>
            <a:ext uri="{FF2B5EF4-FFF2-40B4-BE49-F238E27FC236}">
              <a16:creationId xmlns:a16="http://schemas.microsoft.com/office/drawing/2014/main" id="{45EB26D9-0CD8-654E-969E-9A2B9AA6B583}"/>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844800" y="22504400"/>
          <a:ext cx="292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43</xdr:row>
      <xdr:rowOff>0</xdr:rowOff>
    </xdr:from>
    <xdr:ext cx="292100" cy="190500"/>
    <xdr:pic>
      <xdr:nvPicPr>
        <xdr:cNvPr id="38" name="Image 37">
          <a:extLst>
            <a:ext uri="{FF2B5EF4-FFF2-40B4-BE49-F238E27FC236}">
              <a16:creationId xmlns:a16="http://schemas.microsoft.com/office/drawing/2014/main" id="{EBF03EB6-6F70-5945-BB68-D41504217EC9}"/>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844800" y="226949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44</xdr:row>
      <xdr:rowOff>0</xdr:rowOff>
    </xdr:from>
    <xdr:ext cx="292100" cy="152400"/>
    <xdr:pic>
      <xdr:nvPicPr>
        <xdr:cNvPr id="39" name="Image 38">
          <a:extLst>
            <a:ext uri="{FF2B5EF4-FFF2-40B4-BE49-F238E27FC236}">
              <a16:creationId xmlns:a16="http://schemas.microsoft.com/office/drawing/2014/main" id="{B47D6D70-6EEC-A34C-9B28-A89B007BECC3}"/>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844800" y="22885400"/>
          <a:ext cx="292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45</xdr:row>
      <xdr:rowOff>0</xdr:rowOff>
    </xdr:from>
    <xdr:ext cx="292100" cy="152400"/>
    <xdr:pic>
      <xdr:nvPicPr>
        <xdr:cNvPr id="40" name="Image 39">
          <a:extLst>
            <a:ext uri="{FF2B5EF4-FFF2-40B4-BE49-F238E27FC236}">
              <a16:creationId xmlns:a16="http://schemas.microsoft.com/office/drawing/2014/main" id="{D01DA1FB-3EA3-E144-9512-57B1B7F2B202}"/>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844800" y="23075900"/>
          <a:ext cx="292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46</xdr:row>
      <xdr:rowOff>0</xdr:rowOff>
    </xdr:from>
    <xdr:ext cx="292100" cy="190500"/>
    <xdr:pic>
      <xdr:nvPicPr>
        <xdr:cNvPr id="41" name="Image 40">
          <a:extLst>
            <a:ext uri="{FF2B5EF4-FFF2-40B4-BE49-F238E27FC236}">
              <a16:creationId xmlns:a16="http://schemas.microsoft.com/office/drawing/2014/main" id="{31B61275-0BD6-3B48-8222-A75B09A73C96}"/>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2844800" y="232664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47</xdr:row>
      <xdr:rowOff>0</xdr:rowOff>
    </xdr:from>
    <xdr:ext cx="266700" cy="190500"/>
    <xdr:pic>
      <xdr:nvPicPr>
        <xdr:cNvPr id="42" name="Image 41">
          <a:extLst>
            <a:ext uri="{FF2B5EF4-FFF2-40B4-BE49-F238E27FC236}">
              <a16:creationId xmlns:a16="http://schemas.microsoft.com/office/drawing/2014/main" id="{C910AD53-2742-4448-9151-680F533F70AD}"/>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2844800" y="23456900"/>
          <a:ext cx="2667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48</xdr:row>
      <xdr:rowOff>0</xdr:rowOff>
    </xdr:from>
    <xdr:ext cx="292100" cy="152400"/>
    <xdr:pic>
      <xdr:nvPicPr>
        <xdr:cNvPr id="43" name="Image 42">
          <a:extLst>
            <a:ext uri="{FF2B5EF4-FFF2-40B4-BE49-F238E27FC236}">
              <a16:creationId xmlns:a16="http://schemas.microsoft.com/office/drawing/2014/main" id="{B62C5552-2CD3-C747-8128-DCA0EFA24A27}"/>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2844800" y="23647400"/>
          <a:ext cx="292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49</xdr:row>
      <xdr:rowOff>0</xdr:rowOff>
    </xdr:from>
    <xdr:ext cx="292100" cy="177800"/>
    <xdr:pic>
      <xdr:nvPicPr>
        <xdr:cNvPr id="44" name="Image 43">
          <a:extLst>
            <a:ext uri="{FF2B5EF4-FFF2-40B4-BE49-F238E27FC236}">
              <a16:creationId xmlns:a16="http://schemas.microsoft.com/office/drawing/2014/main" id="{8641B216-6E56-0046-A68D-D0C1C7D84B3A}"/>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2844800" y="23837900"/>
          <a:ext cx="292100" cy="177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50</xdr:row>
      <xdr:rowOff>0</xdr:rowOff>
    </xdr:from>
    <xdr:ext cx="292100" cy="177800"/>
    <xdr:pic>
      <xdr:nvPicPr>
        <xdr:cNvPr id="45" name="Image 44">
          <a:extLst>
            <a:ext uri="{FF2B5EF4-FFF2-40B4-BE49-F238E27FC236}">
              <a16:creationId xmlns:a16="http://schemas.microsoft.com/office/drawing/2014/main" id="{92FD157A-0FA1-084D-A139-F5E894E0738B}"/>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2844800" y="24028400"/>
          <a:ext cx="292100" cy="177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51</xdr:row>
      <xdr:rowOff>0</xdr:rowOff>
    </xdr:from>
    <xdr:ext cx="292100" cy="190500"/>
    <xdr:pic>
      <xdr:nvPicPr>
        <xdr:cNvPr id="46" name="Image 45">
          <a:extLst>
            <a:ext uri="{FF2B5EF4-FFF2-40B4-BE49-F238E27FC236}">
              <a16:creationId xmlns:a16="http://schemas.microsoft.com/office/drawing/2014/main" id="{3153D73C-4A60-2940-BA44-870C56680678}"/>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844800" y="242189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52</xdr:row>
      <xdr:rowOff>0</xdr:rowOff>
    </xdr:from>
    <xdr:ext cx="292100" cy="165100"/>
    <xdr:pic>
      <xdr:nvPicPr>
        <xdr:cNvPr id="47" name="Image 46">
          <a:extLst>
            <a:ext uri="{FF2B5EF4-FFF2-40B4-BE49-F238E27FC236}">
              <a16:creationId xmlns:a16="http://schemas.microsoft.com/office/drawing/2014/main" id="{100B6FD1-3BD2-C945-92C1-D15D4543597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844800" y="24409400"/>
          <a:ext cx="292100" cy="165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53</xdr:row>
      <xdr:rowOff>0</xdr:rowOff>
    </xdr:from>
    <xdr:ext cx="292100" cy="152400"/>
    <xdr:pic>
      <xdr:nvPicPr>
        <xdr:cNvPr id="48" name="Image 47">
          <a:extLst>
            <a:ext uri="{FF2B5EF4-FFF2-40B4-BE49-F238E27FC236}">
              <a16:creationId xmlns:a16="http://schemas.microsoft.com/office/drawing/2014/main" id="{EE9D9830-E9D7-B14B-874F-F440107593BC}"/>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844800" y="24599900"/>
          <a:ext cx="292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54</xdr:row>
      <xdr:rowOff>0</xdr:rowOff>
    </xdr:from>
    <xdr:ext cx="292100" cy="152400"/>
    <xdr:pic>
      <xdr:nvPicPr>
        <xdr:cNvPr id="49" name="Image 48">
          <a:extLst>
            <a:ext uri="{FF2B5EF4-FFF2-40B4-BE49-F238E27FC236}">
              <a16:creationId xmlns:a16="http://schemas.microsoft.com/office/drawing/2014/main" id="{2DA81348-38B4-444C-B5D6-392B02698D6E}"/>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2844800" y="24790400"/>
          <a:ext cx="292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55</xdr:row>
      <xdr:rowOff>0</xdr:rowOff>
    </xdr:from>
    <xdr:ext cx="292100" cy="190500"/>
    <xdr:pic>
      <xdr:nvPicPr>
        <xdr:cNvPr id="50" name="Image 49">
          <a:extLst>
            <a:ext uri="{FF2B5EF4-FFF2-40B4-BE49-F238E27FC236}">
              <a16:creationId xmlns:a16="http://schemas.microsoft.com/office/drawing/2014/main" id="{770D0F7D-71C2-CD40-86AD-CB7AF6A91407}"/>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2844800" y="249809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56</xdr:row>
      <xdr:rowOff>0</xdr:rowOff>
    </xdr:from>
    <xdr:ext cx="292100" cy="190500"/>
    <xdr:pic>
      <xdr:nvPicPr>
        <xdr:cNvPr id="51" name="Image 50">
          <a:extLst>
            <a:ext uri="{FF2B5EF4-FFF2-40B4-BE49-F238E27FC236}">
              <a16:creationId xmlns:a16="http://schemas.microsoft.com/office/drawing/2014/main" id="{CE8FAAE3-2D5C-D04C-BF16-A6BBB151B3E8}"/>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2844800" y="251714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57</xdr:row>
      <xdr:rowOff>0</xdr:rowOff>
    </xdr:from>
    <xdr:ext cx="292100" cy="152400"/>
    <xdr:pic>
      <xdr:nvPicPr>
        <xdr:cNvPr id="52" name="Image 51">
          <a:extLst>
            <a:ext uri="{FF2B5EF4-FFF2-40B4-BE49-F238E27FC236}">
              <a16:creationId xmlns:a16="http://schemas.microsoft.com/office/drawing/2014/main" id="{A2A8CC29-23A5-9F40-B085-50E1CFB68788}"/>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2844800" y="25361900"/>
          <a:ext cx="292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58</xdr:row>
      <xdr:rowOff>0</xdr:rowOff>
    </xdr:from>
    <xdr:ext cx="292100" cy="177800"/>
    <xdr:pic>
      <xdr:nvPicPr>
        <xdr:cNvPr id="53" name="Image 52">
          <a:extLst>
            <a:ext uri="{FF2B5EF4-FFF2-40B4-BE49-F238E27FC236}">
              <a16:creationId xmlns:a16="http://schemas.microsoft.com/office/drawing/2014/main" id="{DEF023CE-5410-A34A-92C1-C76B35A9FB0C}"/>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2844800" y="25552400"/>
          <a:ext cx="292100" cy="177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59</xdr:row>
      <xdr:rowOff>0</xdr:rowOff>
    </xdr:from>
    <xdr:ext cx="292100" cy="152400"/>
    <xdr:pic>
      <xdr:nvPicPr>
        <xdr:cNvPr id="54" name="Image 53">
          <a:extLst>
            <a:ext uri="{FF2B5EF4-FFF2-40B4-BE49-F238E27FC236}">
              <a16:creationId xmlns:a16="http://schemas.microsoft.com/office/drawing/2014/main" id="{CE3EA4BC-697D-2A42-9CB2-E878ABDF71FC}"/>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2844800" y="25742900"/>
          <a:ext cx="292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60</xdr:row>
      <xdr:rowOff>0</xdr:rowOff>
    </xdr:from>
    <xdr:ext cx="266700" cy="190500"/>
    <xdr:pic>
      <xdr:nvPicPr>
        <xdr:cNvPr id="55" name="Image 54">
          <a:extLst>
            <a:ext uri="{FF2B5EF4-FFF2-40B4-BE49-F238E27FC236}">
              <a16:creationId xmlns:a16="http://schemas.microsoft.com/office/drawing/2014/main" id="{E00E25DF-1A2F-5741-AB99-01B0FD915914}"/>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2844800" y="25933400"/>
          <a:ext cx="2667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61</xdr:row>
      <xdr:rowOff>0</xdr:rowOff>
    </xdr:from>
    <xdr:ext cx="292100" cy="190500"/>
    <xdr:pic>
      <xdr:nvPicPr>
        <xdr:cNvPr id="56" name="Image 55">
          <a:extLst>
            <a:ext uri="{FF2B5EF4-FFF2-40B4-BE49-F238E27FC236}">
              <a16:creationId xmlns:a16="http://schemas.microsoft.com/office/drawing/2014/main" id="{CBC29CC3-0D9F-4B43-9B17-7AE3FFE6711D}"/>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2844800" y="261239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62</xdr:row>
      <xdr:rowOff>0</xdr:rowOff>
    </xdr:from>
    <xdr:ext cx="292100" cy="190500"/>
    <xdr:pic>
      <xdr:nvPicPr>
        <xdr:cNvPr id="57" name="Image 56">
          <a:extLst>
            <a:ext uri="{FF2B5EF4-FFF2-40B4-BE49-F238E27FC236}">
              <a16:creationId xmlns:a16="http://schemas.microsoft.com/office/drawing/2014/main" id="{D039526A-6FEC-4E4C-95CE-0E589795FAD4}"/>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2844800" y="263144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63</xdr:row>
      <xdr:rowOff>0</xdr:rowOff>
    </xdr:from>
    <xdr:ext cx="292100" cy="190500"/>
    <xdr:pic>
      <xdr:nvPicPr>
        <xdr:cNvPr id="58" name="Image 57">
          <a:extLst>
            <a:ext uri="{FF2B5EF4-FFF2-40B4-BE49-F238E27FC236}">
              <a16:creationId xmlns:a16="http://schemas.microsoft.com/office/drawing/2014/main" id="{6FB6D634-EC42-274F-832E-7B9FE3F38FA1}"/>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2844800" y="265049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64</xdr:row>
      <xdr:rowOff>0</xdr:rowOff>
    </xdr:from>
    <xdr:ext cx="292100" cy="152400"/>
    <xdr:pic>
      <xdr:nvPicPr>
        <xdr:cNvPr id="59" name="Image 58">
          <a:extLst>
            <a:ext uri="{FF2B5EF4-FFF2-40B4-BE49-F238E27FC236}">
              <a16:creationId xmlns:a16="http://schemas.microsoft.com/office/drawing/2014/main" id="{1335EC2B-0285-7040-AE82-2B434264025E}"/>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2844800" y="26695400"/>
          <a:ext cx="292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65</xdr:row>
      <xdr:rowOff>0</xdr:rowOff>
    </xdr:from>
    <xdr:ext cx="292100" cy="177800"/>
    <xdr:pic>
      <xdr:nvPicPr>
        <xdr:cNvPr id="60" name="Image 59">
          <a:extLst>
            <a:ext uri="{FF2B5EF4-FFF2-40B4-BE49-F238E27FC236}">
              <a16:creationId xmlns:a16="http://schemas.microsoft.com/office/drawing/2014/main" id="{86DCD13A-5F8B-FE49-A59A-DC5A8B6A339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2844800" y="26885900"/>
          <a:ext cx="292100" cy="177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66</xdr:row>
      <xdr:rowOff>0</xdr:rowOff>
    </xdr:from>
    <xdr:ext cx="292100" cy="190500"/>
    <xdr:pic>
      <xdr:nvPicPr>
        <xdr:cNvPr id="61" name="Image 60">
          <a:extLst>
            <a:ext uri="{FF2B5EF4-FFF2-40B4-BE49-F238E27FC236}">
              <a16:creationId xmlns:a16="http://schemas.microsoft.com/office/drawing/2014/main" id="{1E8F8A2F-49E2-2D4A-9CB9-5FCE1626D0AC}"/>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2844800" y="270764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67</xdr:row>
      <xdr:rowOff>0</xdr:rowOff>
    </xdr:from>
    <xdr:ext cx="292100" cy="190500"/>
    <xdr:pic>
      <xdr:nvPicPr>
        <xdr:cNvPr id="62" name="Image 61">
          <a:extLst>
            <a:ext uri="{FF2B5EF4-FFF2-40B4-BE49-F238E27FC236}">
              <a16:creationId xmlns:a16="http://schemas.microsoft.com/office/drawing/2014/main" id="{84E151D9-75CD-6144-BB5F-FD9BFE4F404E}"/>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2844800" y="272669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68</xdr:row>
      <xdr:rowOff>0</xdr:rowOff>
    </xdr:from>
    <xdr:ext cx="292100" cy="190500"/>
    <xdr:pic>
      <xdr:nvPicPr>
        <xdr:cNvPr id="63" name="Image 62">
          <a:extLst>
            <a:ext uri="{FF2B5EF4-FFF2-40B4-BE49-F238E27FC236}">
              <a16:creationId xmlns:a16="http://schemas.microsoft.com/office/drawing/2014/main" id="{079D5654-AF9C-E345-BD07-2EB79B6733CC}"/>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2844800" y="274574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69</xdr:row>
      <xdr:rowOff>0</xdr:rowOff>
    </xdr:from>
    <xdr:ext cx="292100" cy="190500"/>
    <xdr:pic>
      <xdr:nvPicPr>
        <xdr:cNvPr id="64" name="Image 63">
          <a:extLst>
            <a:ext uri="{FF2B5EF4-FFF2-40B4-BE49-F238E27FC236}">
              <a16:creationId xmlns:a16="http://schemas.microsoft.com/office/drawing/2014/main" id="{0D6CEB98-8A5C-C94D-A121-2632C8AEFBD3}"/>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2844800" y="276479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70</xdr:row>
      <xdr:rowOff>0</xdr:rowOff>
    </xdr:from>
    <xdr:ext cx="292100" cy="190500"/>
    <xdr:pic>
      <xdr:nvPicPr>
        <xdr:cNvPr id="65" name="Image 64">
          <a:extLst>
            <a:ext uri="{FF2B5EF4-FFF2-40B4-BE49-F238E27FC236}">
              <a16:creationId xmlns:a16="http://schemas.microsoft.com/office/drawing/2014/main" id="{203A049C-379B-F84A-AC9C-A65F624E35AF}"/>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2844800" y="278384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71</xdr:row>
      <xdr:rowOff>0</xdr:rowOff>
    </xdr:from>
    <xdr:ext cx="292100" cy="190500"/>
    <xdr:pic>
      <xdr:nvPicPr>
        <xdr:cNvPr id="66" name="Image 65">
          <a:extLst>
            <a:ext uri="{FF2B5EF4-FFF2-40B4-BE49-F238E27FC236}">
              <a16:creationId xmlns:a16="http://schemas.microsoft.com/office/drawing/2014/main" id="{80EC8D85-CD5D-684E-835E-E7FF3E2458EA}"/>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2844800" y="280289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72</xdr:row>
      <xdr:rowOff>0</xdr:rowOff>
    </xdr:from>
    <xdr:ext cx="292100" cy="190500"/>
    <xdr:pic>
      <xdr:nvPicPr>
        <xdr:cNvPr id="67" name="Image 66">
          <a:extLst>
            <a:ext uri="{FF2B5EF4-FFF2-40B4-BE49-F238E27FC236}">
              <a16:creationId xmlns:a16="http://schemas.microsoft.com/office/drawing/2014/main" id="{179DC1FC-2285-7446-8161-34FE08F6E666}"/>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2844800" y="282194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73</xdr:row>
      <xdr:rowOff>0</xdr:rowOff>
    </xdr:from>
    <xdr:ext cx="292100" cy="190500"/>
    <xdr:pic>
      <xdr:nvPicPr>
        <xdr:cNvPr id="68" name="Image 67">
          <a:extLst>
            <a:ext uri="{FF2B5EF4-FFF2-40B4-BE49-F238E27FC236}">
              <a16:creationId xmlns:a16="http://schemas.microsoft.com/office/drawing/2014/main" id="{0CCB8748-081C-DF45-9BC1-507119EE74ED}"/>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2844800" y="284099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74</xdr:row>
      <xdr:rowOff>0</xdr:rowOff>
    </xdr:from>
    <xdr:ext cx="292100" cy="190500"/>
    <xdr:pic>
      <xdr:nvPicPr>
        <xdr:cNvPr id="69" name="Image 68">
          <a:extLst>
            <a:ext uri="{FF2B5EF4-FFF2-40B4-BE49-F238E27FC236}">
              <a16:creationId xmlns:a16="http://schemas.microsoft.com/office/drawing/2014/main" id="{320C47ED-FD9E-3A4F-8245-6252EC01B791}"/>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2844800" y="286004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75</xdr:row>
      <xdr:rowOff>0</xdr:rowOff>
    </xdr:from>
    <xdr:ext cx="292100" cy="152400"/>
    <xdr:pic>
      <xdr:nvPicPr>
        <xdr:cNvPr id="70" name="Image 69">
          <a:extLst>
            <a:ext uri="{FF2B5EF4-FFF2-40B4-BE49-F238E27FC236}">
              <a16:creationId xmlns:a16="http://schemas.microsoft.com/office/drawing/2014/main" id="{A64FA7C9-576B-824A-9D39-D3E9E26426E8}"/>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2844800" y="28790900"/>
          <a:ext cx="292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76</xdr:row>
      <xdr:rowOff>0</xdr:rowOff>
    </xdr:from>
    <xdr:ext cx="292100" cy="177800"/>
    <xdr:pic>
      <xdr:nvPicPr>
        <xdr:cNvPr id="71" name="Image 70">
          <a:extLst>
            <a:ext uri="{FF2B5EF4-FFF2-40B4-BE49-F238E27FC236}">
              <a16:creationId xmlns:a16="http://schemas.microsoft.com/office/drawing/2014/main" id="{D7B2EEAC-58A5-0D46-A4BD-94D539548FCC}"/>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2844800" y="28981400"/>
          <a:ext cx="292100" cy="177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77</xdr:row>
      <xdr:rowOff>0</xdr:rowOff>
    </xdr:from>
    <xdr:ext cx="190500" cy="190500"/>
    <xdr:pic>
      <xdr:nvPicPr>
        <xdr:cNvPr id="72" name="Image 71">
          <a:extLst>
            <a:ext uri="{FF2B5EF4-FFF2-40B4-BE49-F238E27FC236}">
              <a16:creationId xmlns:a16="http://schemas.microsoft.com/office/drawing/2014/main" id="{F41643E4-4CA2-574F-9A76-C8616EBA946F}"/>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2844800" y="291719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78</xdr:row>
      <xdr:rowOff>0</xdr:rowOff>
    </xdr:from>
    <xdr:ext cx="292100" cy="190500"/>
    <xdr:pic>
      <xdr:nvPicPr>
        <xdr:cNvPr id="73" name="Image 72">
          <a:extLst>
            <a:ext uri="{FF2B5EF4-FFF2-40B4-BE49-F238E27FC236}">
              <a16:creationId xmlns:a16="http://schemas.microsoft.com/office/drawing/2014/main" id="{4E7BFCA1-C183-D841-8F91-261C597CC52E}"/>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2844800" y="293624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79</xdr:row>
      <xdr:rowOff>0</xdr:rowOff>
    </xdr:from>
    <xdr:ext cx="292100" cy="190500"/>
    <xdr:pic>
      <xdr:nvPicPr>
        <xdr:cNvPr id="74" name="Image 73">
          <a:extLst>
            <a:ext uri="{FF2B5EF4-FFF2-40B4-BE49-F238E27FC236}">
              <a16:creationId xmlns:a16="http://schemas.microsoft.com/office/drawing/2014/main" id="{5A48603C-A266-E542-A19E-7AFD2AEA811E}"/>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2844800" y="295529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80</xdr:row>
      <xdr:rowOff>0</xdr:rowOff>
    </xdr:from>
    <xdr:ext cx="292100" cy="190500"/>
    <xdr:pic>
      <xdr:nvPicPr>
        <xdr:cNvPr id="75" name="Image 74">
          <a:extLst>
            <a:ext uri="{FF2B5EF4-FFF2-40B4-BE49-F238E27FC236}">
              <a16:creationId xmlns:a16="http://schemas.microsoft.com/office/drawing/2014/main" id="{4A3EDD7F-2A5D-4641-B163-F995C83EC2EB}"/>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2844800" y="297434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81</xdr:row>
      <xdr:rowOff>0</xdr:rowOff>
    </xdr:from>
    <xdr:ext cx="292100" cy="190500"/>
    <xdr:pic>
      <xdr:nvPicPr>
        <xdr:cNvPr id="76" name="Image 75">
          <a:extLst>
            <a:ext uri="{FF2B5EF4-FFF2-40B4-BE49-F238E27FC236}">
              <a16:creationId xmlns:a16="http://schemas.microsoft.com/office/drawing/2014/main" id="{40357252-73C4-3548-853B-88149224D7EB}"/>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2844800" y="299339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82</xdr:row>
      <xdr:rowOff>0</xdr:rowOff>
    </xdr:from>
    <xdr:ext cx="292100" cy="190500"/>
    <xdr:pic>
      <xdr:nvPicPr>
        <xdr:cNvPr id="77" name="Image 76">
          <a:extLst>
            <a:ext uri="{FF2B5EF4-FFF2-40B4-BE49-F238E27FC236}">
              <a16:creationId xmlns:a16="http://schemas.microsoft.com/office/drawing/2014/main" id="{037FF855-653B-CB4D-968E-B73591878B8A}"/>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844800" y="301244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83</xdr:row>
      <xdr:rowOff>0</xdr:rowOff>
    </xdr:from>
    <xdr:ext cx="292100" cy="152400"/>
    <xdr:pic>
      <xdr:nvPicPr>
        <xdr:cNvPr id="78" name="Image 77">
          <a:extLst>
            <a:ext uri="{FF2B5EF4-FFF2-40B4-BE49-F238E27FC236}">
              <a16:creationId xmlns:a16="http://schemas.microsoft.com/office/drawing/2014/main" id="{1F61767F-A854-C043-AF24-FE32299D75DC}"/>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2844800" y="30314900"/>
          <a:ext cx="292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84</xdr:row>
      <xdr:rowOff>0</xdr:rowOff>
    </xdr:from>
    <xdr:ext cx="292100" cy="152400"/>
    <xdr:pic>
      <xdr:nvPicPr>
        <xdr:cNvPr id="79" name="Image 78">
          <a:extLst>
            <a:ext uri="{FF2B5EF4-FFF2-40B4-BE49-F238E27FC236}">
              <a16:creationId xmlns:a16="http://schemas.microsoft.com/office/drawing/2014/main" id="{9A7CA6C2-7A11-6646-9A66-8FB92863D905}"/>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2844800" y="30505400"/>
          <a:ext cx="292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85</xdr:row>
      <xdr:rowOff>0</xdr:rowOff>
    </xdr:from>
    <xdr:ext cx="292100" cy="190500"/>
    <xdr:pic>
      <xdr:nvPicPr>
        <xdr:cNvPr id="80" name="Image 79">
          <a:extLst>
            <a:ext uri="{FF2B5EF4-FFF2-40B4-BE49-F238E27FC236}">
              <a16:creationId xmlns:a16="http://schemas.microsoft.com/office/drawing/2014/main" id="{BCBE1D5D-D3FB-A942-92E5-9878CFDCB39A}"/>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2844800" y="306959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228600</xdr:colOff>
      <xdr:row>86</xdr:row>
      <xdr:rowOff>0</xdr:rowOff>
    </xdr:from>
    <xdr:ext cx="292100" cy="190500"/>
    <xdr:pic>
      <xdr:nvPicPr>
        <xdr:cNvPr id="81" name="Image 80">
          <a:extLst>
            <a:ext uri="{FF2B5EF4-FFF2-40B4-BE49-F238E27FC236}">
              <a16:creationId xmlns:a16="http://schemas.microsoft.com/office/drawing/2014/main" id="{549FBACC-8D52-D842-ACBE-A5F7EEF0DF5E}"/>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844800" y="30886400"/>
          <a:ext cx="2921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571500</xdr:colOff>
      <xdr:row>90</xdr:row>
      <xdr:rowOff>317500</xdr:rowOff>
    </xdr:from>
    <xdr:to>
      <xdr:col>8</xdr:col>
      <xdr:colOff>723900</xdr:colOff>
      <xdr:row>90</xdr:row>
      <xdr:rowOff>5182518</xdr:rowOff>
    </xdr:to>
    <xdr:pic>
      <xdr:nvPicPr>
        <xdr:cNvPr id="82" name="Image 81">
          <a:extLst>
            <a:ext uri="{FF2B5EF4-FFF2-40B4-BE49-F238E27FC236}">
              <a16:creationId xmlns:a16="http://schemas.microsoft.com/office/drawing/2014/main" id="{28644D09-72B3-E04E-B73A-B028DFA1B98B}"/>
            </a:ext>
          </a:extLst>
        </xdr:cNvPr>
        <xdr:cNvPicPr>
          <a:picLocks noChangeAspect="1"/>
        </xdr:cNvPicPr>
      </xdr:nvPicPr>
      <xdr:blipFill>
        <a:blip xmlns:r="http://schemas.openxmlformats.org/officeDocument/2006/relationships" r:embed="rId81"/>
        <a:stretch>
          <a:fillRect/>
        </a:stretch>
      </xdr:blipFill>
      <xdr:spPr>
        <a:xfrm>
          <a:off x="647700" y="19672300"/>
          <a:ext cx="8216900" cy="486501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www.ipcc-nggip.iges.or.jp/public/2006gl/pdf/3_Volume3/V3_4_Ch4_Metal_Industry.pdf" TargetMode="External"/><Relationship Id="rId13" Type="http://schemas.openxmlformats.org/officeDocument/2006/relationships/hyperlink" Target="https://www.denisjuillardsarl.ch/contact/" TargetMode="External"/><Relationship Id="rId18" Type="http://schemas.openxmlformats.org/officeDocument/2006/relationships/hyperlink" Target="https://www.researchgate.net/publication/305824575_Life_Cycle_Analysis_of_the_Embodied_Carbon_Emissions_from_14_Wind_Turbines_with_Rated_Powers_between_50_Kw_and_34_Mw" TargetMode="External"/><Relationship Id="rId3" Type="http://schemas.openxmlformats.org/officeDocument/2006/relationships/hyperlink" Target="http://econpapers.repec.org/article/eeerensus/v_3a13_3ay_3a2009_3ai_3a9_3ap_3a2653-2660.htm" TargetMode="External"/><Relationship Id="rId21" Type="http://schemas.openxmlformats.org/officeDocument/2006/relationships/hyperlink" Target="https://www.econologie.com/europe-emissions-co2-pays-kwh-electrique/" TargetMode="External"/><Relationship Id="rId7" Type="http://schemas.openxmlformats.org/officeDocument/2006/relationships/hyperlink" Target="http://link.springer.com/article/10.1065%2Flca2007.05.327" TargetMode="External"/><Relationship Id="rId12" Type="http://schemas.openxmlformats.org/officeDocument/2006/relationships/hyperlink" Target="http://www.sciencedirect.com/science/article/pii/S0960148108002218" TargetMode="External"/><Relationship Id="rId17" Type="http://schemas.openxmlformats.org/officeDocument/2006/relationships/hyperlink" Target="http://www.ipcc-nggip.iges.or.jp/public/2006gl/pdf/3_Volume3/V3_4_Ch4_Metal_Industry.pdf" TargetMode="External"/><Relationship Id="rId2" Type="http://schemas.openxmlformats.org/officeDocument/2006/relationships/hyperlink" Target="http://www.sciencedirect.com/science/article/pii/S0960148111002953" TargetMode="External"/><Relationship Id="rId16" Type="http://schemas.openxmlformats.org/officeDocument/2006/relationships/hyperlink" Target="http://link.springer.com/article/10.1065%2Flca2007.05.327" TargetMode="External"/><Relationship Id="rId20" Type="http://schemas.openxmlformats.org/officeDocument/2006/relationships/hyperlink" Target="https://en.wikipedia.org/wiki/Wind_power_by_country" TargetMode="External"/><Relationship Id="rId1" Type="http://schemas.openxmlformats.org/officeDocument/2006/relationships/hyperlink" Target="http://subsites.bp.com/caspian/ACG/Eng/Phase3_v2_nov_04/Appendices/Appendix%204%20-%20Onshore%20Facilities%20Emissions%20Data_ENG_FINAL_Oct.pdf" TargetMode="External"/><Relationship Id="rId6" Type="http://schemas.openxmlformats.org/officeDocument/2006/relationships/hyperlink" Target="http://www.gov.uk/government/uploads/system/uploads/attachment_data/file/10353/rfs0141.xls" TargetMode="External"/><Relationship Id="rId11" Type="http://schemas.openxmlformats.org/officeDocument/2006/relationships/hyperlink" Target="http://econpapers.repec.org/article/eeerensus/v_3a13_3ay_3a2009_3ai_3a9_3ap_3a2653-2660.htm" TargetMode="External"/><Relationship Id="rId5" Type="http://schemas.openxmlformats.org/officeDocument/2006/relationships/hyperlink" Target="https://www.denisjuillardsarl.ch/contact/" TargetMode="External"/><Relationship Id="rId15" Type="http://schemas.openxmlformats.org/officeDocument/2006/relationships/hyperlink" Target="http://www.gov.uk/government/uploads/system/uploads/attachment_data/file/10353/rfs0141.xls" TargetMode="External"/><Relationship Id="rId10" Type="http://schemas.openxmlformats.org/officeDocument/2006/relationships/hyperlink" Target="http://www.sciencedirect.com/science/article/pii/S0960148111002953" TargetMode="External"/><Relationship Id="rId19" Type="http://schemas.openxmlformats.org/officeDocument/2006/relationships/hyperlink" Target="https://www.bfe.admin.ch/bfe/fr/home/approvisionnement/energies-renouvelables/energie-eolienne.html/" TargetMode="External"/><Relationship Id="rId4" Type="http://schemas.openxmlformats.org/officeDocument/2006/relationships/hyperlink" Target="http://www.sciencedirect.com/science/article/pii/S0960148108002218" TargetMode="External"/><Relationship Id="rId9" Type="http://schemas.openxmlformats.org/officeDocument/2006/relationships/hyperlink" Target="https://www.researchgate.net/publication/305824575_Life_Cycle_Analysis_of_the_Embodied_Carbon_Emissions_from_14_Wind_Turbines_with_Rated_Powers_between_50_Kw_and_34_Mw" TargetMode="External"/><Relationship Id="rId14" Type="http://schemas.openxmlformats.org/officeDocument/2006/relationships/hyperlink" Target="http://subsites.bp.com/caspian/ACG/Eng/Phase3_v2_nov_04/Appendices/Appendix%204%20-%20Onshore%20Facilities%20Emissions%20Data_ENG_FINAL_Oct.pdf" TargetMode="External"/><Relationship Id="rId22" Type="http://schemas.openxmlformats.org/officeDocument/2006/relationships/hyperlink" Target="https://jancovici.com/transition-energetique/renouvelables/pourrait-on-alimenter-la-france-en-electricite-uniquement-avec-de-leolien/"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hyperlink" Target="http://www.ipcc-nggip.iges.or.jp/public/2006gl/pdf/3_Volume3/V3_4_Ch4_Metal_Industry.pdf" TargetMode="External"/><Relationship Id="rId13" Type="http://schemas.openxmlformats.org/officeDocument/2006/relationships/hyperlink" Target="https://www.econologie.com/europe-emissions-co2-pays-kwh-electrique/" TargetMode="External"/><Relationship Id="rId3" Type="http://schemas.openxmlformats.org/officeDocument/2006/relationships/hyperlink" Target="http://www.sciencedirect.com/science/article/pii/S0960148108002218" TargetMode="External"/><Relationship Id="rId7" Type="http://schemas.openxmlformats.org/officeDocument/2006/relationships/hyperlink" Target="http://link.springer.com/article/10.1065%2Flca2007.05.327" TargetMode="External"/><Relationship Id="rId12" Type="http://schemas.openxmlformats.org/officeDocument/2006/relationships/hyperlink" Target="https://en.wikipedia.org/wiki/Wind_power_by_country" TargetMode="External"/><Relationship Id="rId2" Type="http://schemas.openxmlformats.org/officeDocument/2006/relationships/hyperlink" Target="http://econpapers.repec.org/article/eeerensus/v_3a13_3ay_3a2009_3ai_3a9_3ap_3a2653-2660.htm" TargetMode="External"/><Relationship Id="rId1" Type="http://schemas.openxmlformats.org/officeDocument/2006/relationships/hyperlink" Target="http://www.sciencedirect.com/science/article/pii/S0960148111002953" TargetMode="External"/><Relationship Id="rId6" Type="http://schemas.openxmlformats.org/officeDocument/2006/relationships/hyperlink" Target="http://www.gov.uk/government/uploads/system/uploads/attachment_data/file/10353/rfs0141.xls" TargetMode="External"/><Relationship Id="rId11" Type="http://schemas.openxmlformats.org/officeDocument/2006/relationships/hyperlink" Target="http://www.ipcc-nggip.iges.or.jp/public/2006gl/pdf/3_Volume3/V3_4_Ch4_Metal_Industry.pdf" TargetMode="External"/><Relationship Id="rId5" Type="http://schemas.openxmlformats.org/officeDocument/2006/relationships/hyperlink" Target="http://subsites.bp.com/caspian/ACG/Eng/Phase3_v2_nov_04/Appendices/Appendix%204%20-%20Onshore%20Facilities%20Emissions%20Data_ENG_FINAL_Oct.pdf" TargetMode="External"/><Relationship Id="rId10" Type="http://schemas.openxmlformats.org/officeDocument/2006/relationships/hyperlink" Target="https://www.bfe.admin.ch/bfe/fr/home/approvisionnement/energies-renouvelables/energie-eolienne.html/" TargetMode="External"/><Relationship Id="rId4" Type="http://schemas.openxmlformats.org/officeDocument/2006/relationships/hyperlink" Target="https://www.denisjuillardsarl.ch/contact/" TargetMode="External"/><Relationship Id="rId9" Type="http://schemas.openxmlformats.org/officeDocument/2006/relationships/hyperlink" Target="https://www.researchgate.net/publication/305824575_Life_Cycle_Analysis_of_the_Embodied_Carbon_Emissions_from_14_Wind_Turbines_with_Rated_Powers_between_50_Kw_and_34_Mw" TargetMode="External"/><Relationship Id="rId14" Type="http://schemas.openxmlformats.org/officeDocument/2006/relationships/hyperlink" Target="https://jancovici.com/transition-energetique/renouvelables/pourrait-on-alimenter-la-france-en-electricite-uniquement-avec-de-leolien/"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ipcc-nggip.iges.or.jp/public/2006gl/pdf/3_Volume3/V3_4_Ch4_Metal_Industry.pdf" TargetMode="External"/><Relationship Id="rId13" Type="http://schemas.openxmlformats.org/officeDocument/2006/relationships/hyperlink" Target="https://www.econologie.com/europe-emissions-co2-pays-kwh-electrique/" TargetMode="External"/><Relationship Id="rId3" Type="http://schemas.openxmlformats.org/officeDocument/2006/relationships/hyperlink" Target="http://www.sciencedirect.com/science/article/pii/S0960148108002218" TargetMode="External"/><Relationship Id="rId7" Type="http://schemas.openxmlformats.org/officeDocument/2006/relationships/hyperlink" Target="http://link.springer.com/article/10.1065%2Flca2007.05.327" TargetMode="External"/><Relationship Id="rId12" Type="http://schemas.openxmlformats.org/officeDocument/2006/relationships/hyperlink" Target="https://en.wikipedia.org/wiki/Wind_power_by_country" TargetMode="External"/><Relationship Id="rId17" Type="http://schemas.openxmlformats.org/officeDocument/2006/relationships/drawing" Target="../drawings/drawing4.xml"/><Relationship Id="rId2" Type="http://schemas.openxmlformats.org/officeDocument/2006/relationships/hyperlink" Target="http://econpapers.repec.org/article/eeerensus/v_3a13_3ay_3a2009_3ai_3a9_3ap_3a2653-2660.htm" TargetMode="External"/><Relationship Id="rId16" Type="http://schemas.openxmlformats.org/officeDocument/2006/relationships/hyperlink" Target="https://www.nordex-online.com/wp-content/uploads/sites/2/2020/03/200323_Nordex_NHB_2019_eng_web.pdf" TargetMode="External"/><Relationship Id="rId1" Type="http://schemas.openxmlformats.org/officeDocument/2006/relationships/hyperlink" Target="http://www.sciencedirect.com/science/article/pii/S0960148111002953" TargetMode="External"/><Relationship Id="rId6" Type="http://schemas.openxmlformats.org/officeDocument/2006/relationships/hyperlink" Target="http://www.gov.uk/government/uploads/system/uploads/attachment_data/file/10353/rfs0141.xls" TargetMode="External"/><Relationship Id="rId11" Type="http://schemas.openxmlformats.org/officeDocument/2006/relationships/hyperlink" Target="http://www.ipcc-nggip.iges.or.jp/public/2006gl/pdf/3_Volume3/V3_4_Ch4_Metal_Industry.pdf" TargetMode="External"/><Relationship Id="rId5" Type="http://schemas.openxmlformats.org/officeDocument/2006/relationships/hyperlink" Target="http://subsites.bp.com/caspian/ACG/Eng/Phase3_v2_nov_04/Appendices/Appendix%204%20-%20Onshore%20Facilities%20Emissions%20Data_ENG_FINAL_Oct.pdf" TargetMode="External"/><Relationship Id="rId15" Type="http://schemas.openxmlformats.org/officeDocument/2006/relationships/hyperlink" Target="http://www.ipcc-nggip.iges.or.jp/public/2006gl/pdf/3_Volume3/V3_4_Ch4_Metal_Industry.pdf" TargetMode="External"/><Relationship Id="rId10" Type="http://schemas.openxmlformats.org/officeDocument/2006/relationships/hyperlink" Target="https://www.bfe.admin.ch/bfe/fr/home/approvisionnement/energies-renouvelables/energie-eolienne.html/" TargetMode="External"/><Relationship Id="rId4" Type="http://schemas.openxmlformats.org/officeDocument/2006/relationships/hyperlink" Target="https://www.denisjuillardsarl.ch/contact/" TargetMode="External"/><Relationship Id="rId9" Type="http://schemas.openxmlformats.org/officeDocument/2006/relationships/hyperlink" Target="https://www.researchgate.net/publication/305824575_Life_Cycle_Analysis_of_the_Embodied_Carbon_Emissions_from_14_Wind_Turbines_with_Rated_Powers_between_50_Kw_and_34_Mw" TargetMode="External"/><Relationship Id="rId14" Type="http://schemas.openxmlformats.org/officeDocument/2006/relationships/hyperlink" Target="https://jancovici.com/transition-energetique/renouvelables/pourrait-on-alimenter-la-france-en-electricite-uniquement-avec-de-leolien/"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en.wikipedia.org/wiki/Wind_power_in_Croatia" TargetMode="External"/><Relationship Id="rId21" Type="http://schemas.openxmlformats.org/officeDocument/2006/relationships/hyperlink" Target="https://en.wikipedia.org/wiki/Wind_power_in_Bulgaria" TargetMode="External"/><Relationship Id="rId42" Type="http://schemas.openxmlformats.org/officeDocument/2006/relationships/hyperlink" Target="https://en.wikipedia.org/wiki/Wind_power_in_Indonesia" TargetMode="External"/><Relationship Id="rId47" Type="http://schemas.openxmlformats.org/officeDocument/2006/relationships/hyperlink" Target="https://en.wikipedia.org/wiki/Jamaica" TargetMode="External"/><Relationship Id="rId63" Type="http://schemas.openxmlformats.org/officeDocument/2006/relationships/hyperlink" Target="https://en.wikipedia.org/wiki/Nicaragua" TargetMode="External"/><Relationship Id="rId68" Type="http://schemas.openxmlformats.org/officeDocument/2006/relationships/hyperlink" Target="https://en.wikipedia.org/wiki/Peru" TargetMode="External"/><Relationship Id="rId84" Type="http://schemas.openxmlformats.org/officeDocument/2006/relationships/hyperlink" Target="https://en.wikipedia.org/wiki/Wind_power_in_Thailand" TargetMode="External"/><Relationship Id="rId89" Type="http://schemas.openxmlformats.org/officeDocument/2006/relationships/hyperlink" Target="https://en.wikipedia.org/wiki/Wind_power_in_the_United_States" TargetMode="External"/><Relationship Id="rId16" Type="http://schemas.openxmlformats.org/officeDocument/2006/relationships/hyperlink" Target="https://en.wikipedia.org/wiki/Wind_power_in_Belarus" TargetMode="External"/><Relationship Id="rId11" Type="http://schemas.openxmlformats.org/officeDocument/2006/relationships/hyperlink" Target="http://www.ipcc-nggip.iges.or.jp/public/2006gl/pdf/3_Volume3/V3_4_Ch4_Metal_Industry.pdf" TargetMode="External"/><Relationship Id="rId32" Type="http://schemas.openxmlformats.org/officeDocument/2006/relationships/hyperlink" Target="https://en.wikipedia.org/wiki/Wind_power_in_Estonia" TargetMode="External"/><Relationship Id="rId37" Type="http://schemas.openxmlformats.org/officeDocument/2006/relationships/hyperlink" Target="https://en.wikipedia.org/wiki/Wind_power_in_Greece" TargetMode="External"/><Relationship Id="rId53" Type="http://schemas.openxmlformats.org/officeDocument/2006/relationships/hyperlink" Target="https://en.wikipedia.org/wiki/Latvia" TargetMode="External"/><Relationship Id="rId58" Type="http://schemas.openxmlformats.org/officeDocument/2006/relationships/hyperlink" Target="https://en.wikipedia.org/wiki/Mongolia" TargetMode="External"/><Relationship Id="rId74" Type="http://schemas.openxmlformats.org/officeDocument/2006/relationships/hyperlink" Target="https://en.wikipedia.org/wiki/Wind_power_in_Russia" TargetMode="External"/><Relationship Id="rId79" Type="http://schemas.openxmlformats.org/officeDocument/2006/relationships/hyperlink" Target="https://en.wikipedia.org/wiki/Wind_power_in_Spain" TargetMode="External"/><Relationship Id="rId5" Type="http://schemas.openxmlformats.org/officeDocument/2006/relationships/hyperlink" Target="http://subsites.bp.com/caspian/ACG/Eng/Phase3_v2_nov_04/Appendices/Appendix%204%20-%20Onshore%20Facilities%20Emissions%20Data_ENG_FINAL_Oct.pdf" TargetMode="External"/><Relationship Id="rId90" Type="http://schemas.openxmlformats.org/officeDocument/2006/relationships/hyperlink" Target="https://en.wikipedia.org/wiki/Wind_power_in_Uruguay" TargetMode="External"/><Relationship Id="rId95" Type="http://schemas.openxmlformats.org/officeDocument/2006/relationships/drawing" Target="../drawings/drawing5.xml"/><Relationship Id="rId22" Type="http://schemas.openxmlformats.org/officeDocument/2006/relationships/hyperlink" Target="https://en.wikipedia.org/wiki/Wind_power_in_Canada" TargetMode="External"/><Relationship Id="rId27" Type="http://schemas.openxmlformats.org/officeDocument/2006/relationships/hyperlink" Target="https://en.wikipedia.org/wiki/Cyprus" TargetMode="External"/><Relationship Id="rId43" Type="http://schemas.openxmlformats.org/officeDocument/2006/relationships/hyperlink" Target="https://en.wikipedia.org/wiki/Wind_power_in_Iran" TargetMode="External"/><Relationship Id="rId48" Type="http://schemas.openxmlformats.org/officeDocument/2006/relationships/hyperlink" Target="https://en.wikipedia.org/wiki/Wind_power_in_Japan" TargetMode="External"/><Relationship Id="rId64" Type="http://schemas.openxmlformats.org/officeDocument/2006/relationships/hyperlink" Target="https://en.wikipedia.org/wiki/North_Macedonia" TargetMode="External"/><Relationship Id="rId69" Type="http://schemas.openxmlformats.org/officeDocument/2006/relationships/hyperlink" Target="https://en.wikipedia.org/wiki/Philippines" TargetMode="External"/><Relationship Id="rId8" Type="http://schemas.openxmlformats.org/officeDocument/2006/relationships/hyperlink" Target="http://www.ipcc-nggip.iges.or.jp/public/2006gl/pdf/3_Volume3/V3_4_Ch4_Metal_Industry.pdf" TargetMode="External"/><Relationship Id="rId51" Type="http://schemas.openxmlformats.org/officeDocument/2006/relationships/hyperlink" Target="https://en.wikipedia.org/wiki/Wind_power_in_Kenya" TargetMode="External"/><Relationship Id="rId72" Type="http://schemas.openxmlformats.org/officeDocument/2006/relationships/hyperlink" Target="https://en.wikipedia.org/wiki/Puerto_Rico" TargetMode="External"/><Relationship Id="rId80" Type="http://schemas.openxmlformats.org/officeDocument/2006/relationships/hyperlink" Target="https://en.wikipedia.org/wiki/Wind_power_in_Sri_Lanka" TargetMode="External"/><Relationship Id="rId85" Type="http://schemas.openxmlformats.org/officeDocument/2006/relationships/hyperlink" Target="https://en.wikipedia.org/wiki/Tunisia" TargetMode="External"/><Relationship Id="rId93" Type="http://schemas.openxmlformats.org/officeDocument/2006/relationships/hyperlink" Target="https://www.econologie.com/europe-emissions-co2-pays-kwh-electrique/" TargetMode="External"/><Relationship Id="rId3" Type="http://schemas.openxmlformats.org/officeDocument/2006/relationships/hyperlink" Target="http://www.sciencedirect.com/science/article/pii/S0960148108002218" TargetMode="External"/><Relationship Id="rId12" Type="http://schemas.openxmlformats.org/officeDocument/2006/relationships/hyperlink" Target="https://en.wikipedia.org/wiki/Wind_power_in_Argentina" TargetMode="External"/><Relationship Id="rId17" Type="http://schemas.openxmlformats.org/officeDocument/2006/relationships/hyperlink" Target="https://en.wikipedia.org/wiki/Wind_power_in_Belgium" TargetMode="External"/><Relationship Id="rId25" Type="http://schemas.openxmlformats.org/officeDocument/2006/relationships/hyperlink" Target="https://en.wikipedia.org/wiki/Wind_power_in_Costa_Rica" TargetMode="External"/><Relationship Id="rId33" Type="http://schemas.openxmlformats.org/officeDocument/2006/relationships/hyperlink" Target="https://en.wikipedia.org/wiki/Wind_power_in_Ethiopia" TargetMode="External"/><Relationship Id="rId38" Type="http://schemas.openxmlformats.org/officeDocument/2006/relationships/hyperlink" Target="https://en.wikipedia.org/wiki/Guatemala" TargetMode="External"/><Relationship Id="rId46" Type="http://schemas.openxmlformats.org/officeDocument/2006/relationships/hyperlink" Target="https://en.wikipedia.org/wiki/Wind_power_in_Italy" TargetMode="External"/><Relationship Id="rId59" Type="http://schemas.openxmlformats.org/officeDocument/2006/relationships/hyperlink" Target="https://en.wikipedia.org/wiki/Montenegro" TargetMode="External"/><Relationship Id="rId67" Type="http://schemas.openxmlformats.org/officeDocument/2006/relationships/hyperlink" Target="https://en.wikipedia.org/wiki/Panama" TargetMode="External"/><Relationship Id="rId20" Type="http://schemas.openxmlformats.org/officeDocument/2006/relationships/hyperlink" Target="https://en.wikipedia.org/wiki/Wind_power_in_Brazil" TargetMode="External"/><Relationship Id="rId41" Type="http://schemas.openxmlformats.org/officeDocument/2006/relationships/hyperlink" Target="https://en.wikipedia.org/wiki/Wind_power_in_India" TargetMode="External"/><Relationship Id="rId54" Type="http://schemas.openxmlformats.org/officeDocument/2006/relationships/hyperlink" Target="https://en.wikipedia.org/wiki/Wind_power_in_Lithuania" TargetMode="External"/><Relationship Id="rId62" Type="http://schemas.openxmlformats.org/officeDocument/2006/relationships/hyperlink" Target="https://en.wikipedia.org/wiki/Wind_power_in_New_Zealand" TargetMode="External"/><Relationship Id="rId70" Type="http://schemas.openxmlformats.org/officeDocument/2006/relationships/hyperlink" Target="https://en.wikipedia.org/wiki/Wind_power_in_Poland" TargetMode="External"/><Relationship Id="rId75" Type="http://schemas.openxmlformats.org/officeDocument/2006/relationships/hyperlink" Target="https://en.wikipedia.org/wiki/Senegal" TargetMode="External"/><Relationship Id="rId83" Type="http://schemas.openxmlformats.org/officeDocument/2006/relationships/hyperlink" Target="https://en.wikipedia.org/wiki/Wind_power_in_Taiwan" TargetMode="External"/><Relationship Id="rId88" Type="http://schemas.openxmlformats.org/officeDocument/2006/relationships/hyperlink" Target="https://en.wikipedia.org/wiki/Wind_power_in_the_United_Kingdom" TargetMode="External"/><Relationship Id="rId91" Type="http://schemas.openxmlformats.org/officeDocument/2006/relationships/hyperlink" Target="https://en.wikipedia.org/wiki/Vietnam" TargetMode="External"/><Relationship Id="rId1" Type="http://schemas.openxmlformats.org/officeDocument/2006/relationships/hyperlink" Target="http://www.sciencedirect.com/science/article/pii/S0960148111002953" TargetMode="External"/><Relationship Id="rId6" Type="http://schemas.openxmlformats.org/officeDocument/2006/relationships/hyperlink" Target="http://www.gov.uk/government/uploads/system/uploads/attachment_data/file/10353/rfs0141.xls" TargetMode="External"/><Relationship Id="rId15" Type="http://schemas.openxmlformats.org/officeDocument/2006/relationships/hyperlink" Target="https://en.wikipedia.org/wiki/Wind_power_in_Austria" TargetMode="External"/><Relationship Id="rId23" Type="http://schemas.openxmlformats.org/officeDocument/2006/relationships/hyperlink" Target="https://en.wikipedia.org/wiki/Wind_power_in_Chile" TargetMode="External"/><Relationship Id="rId28" Type="http://schemas.openxmlformats.org/officeDocument/2006/relationships/hyperlink" Target="https://en.wikipedia.org/wiki/Czech_Republic" TargetMode="External"/><Relationship Id="rId36" Type="http://schemas.openxmlformats.org/officeDocument/2006/relationships/hyperlink" Target="https://en.wikipedia.org/wiki/Wind_power_in_Germany" TargetMode="External"/><Relationship Id="rId49" Type="http://schemas.openxmlformats.org/officeDocument/2006/relationships/hyperlink" Target="https://en.wikipedia.org/wiki/Wind_power_in_Jordan" TargetMode="External"/><Relationship Id="rId57" Type="http://schemas.openxmlformats.org/officeDocument/2006/relationships/hyperlink" Target="https://en.wikipedia.org/wiki/Wind_power_in_Mexico" TargetMode="External"/><Relationship Id="rId10" Type="http://schemas.openxmlformats.org/officeDocument/2006/relationships/hyperlink" Target="https://www.bfe.admin.ch/bfe/fr/home/approvisionnement/energies-renouvelables/energie-eolienne.html/" TargetMode="External"/><Relationship Id="rId31" Type="http://schemas.openxmlformats.org/officeDocument/2006/relationships/hyperlink" Target="https://en.wikipedia.org/wiki/Wind_power_in_Egypt" TargetMode="External"/><Relationship Id="rId44" Type="http://schemas.openxmlformats.org/officeDocument/2006/relationships/hyperlink" Target="https://en.wikipedia.org/wiki/Republic_of_Ireland" TargetMode="External"/><Relationship Id="rId52" Type="http://schemas.openxmlformats.org/officeDocument/2006/relationships/hyperlink" Target="https://en.wikipedia.org/wiki/Wind_power_in_Kosovo" TargetMode="External"/><Relationship Id="rId60" Type="http://schemas.openxmlformats.org/officeDocument/2006/relationships/hyperlink" Target="https://en.wikipedia.org/wiki/Wind_power_in_Morocco" TargetMode="External"/><Relationship Id="rId65" Type="http://schemas.openxmlformats.org/officeDocument/2006/relationships/hyperlink" Target="https://en.wikipedia.org/wiki/Norway" TargetMode="External"/><Relationship Id="rId73" Type="http://schemas.openxmlformats.org/officeDocument/2006/relationships/hyperlink" Target="https://en.wikipedia.org/wiki/Wind_power_in_Romania" TargetMode="External"/><Relationship Id="rId78" Type="http://schemas.openxmlformats.org/officeDocument/2006/relationships/hyperlink" Target="https://en.wikipedia.org/wiki/Wind_power_in_South_Korea" TargetMode="External"/><Relationship Id="rId81" Type="http://schemas.openxmlformats.org/officeDocument/2006/relationships/hyperlink" Target="https://en.wikipedia.org/wiki/Wind_power_in_Sweden" TargetMode="External"/><Relationship Id="rId86" Type="http://schemas.openxmlformats.org/officeDocument/2006/relationships/hyperlink" Target="https://en.wikipedia.org/wiki/Wind_power_in_Turkey" TargetMode="External"/><Relationship Id="rId94" Type="http://schemas.openxmlformats.org/officeDocument/2006/relationships/hyperlink" Target="https://jancovici.com/transition-energetique/renouvelables/pourrait-on-alimenter-la-france-en-electricite-uniquement-avec-de-leolien/" TargetMode="External"/><Relationship Id="rId4" Type="http://schemas.openxmlformats.org/officeDocument/2006/relationships/hyperlink" Target="https://www.denisjuillardsarl.ch/contact/" TargetMode="External"/><Relationship Id="rId9" Type="http://schemas.openxmlformats.org/officeDocument/2006/relationships/hyperlink" Target="https://www.researchgate.net/publication/305824575_Life_Cycle_Analysis_of_the_Embodied_Carbon_Emissions_from_14_Wind_Turbines_with_Rated_Powers_between_50_Kw_and_34_Mw" TargetMode="External"/><Relationship Id="rId13" Type="http://schemas.openxmlformats.org/officeDocument/2006/relationships/hyperlink" Target="https://en.wikipedia.org/wiki/Aruba" TargetMode="External"/><Relationship Id="rId18" Type="http://schemas.openxmlformats.org/officeDocument/2006/relationships/hyperlink" Target="https://en.wikipedia.org/wiki/Bolivia" TargetMode="External"/><Relationship Id="rId39" Type="http://schemas.openxmlformats.org/officeDocument/2006/relationships/hyperlink" Target="https://en.wikipedia.org/wiki/Honduras" TargetMode="External"/><Relationship Id="rId34" Type="http://schemas.openxmlformats.org/officeDocument/2006/relationships/hyperlink" Target="https://en.wikipedia.org/wiki/Wind_power_in_Finland" TargetMode="External"/><Relationship Id="rId50" Type="http://schemas.openxmlformats.org/officeDocument/2006/relationships/hyperlink" Target="https://en.wikipedia.org/wiki/Wind_power_in_Kazakhstan" TargetMode="External"/><Relationship Id="rId55" Type="http://schemas.openxmlformats.org/officeDocument/2006/relationships/hyperlink" Target="https://en.wikipedia.org/wiki/Luxembourg" TargetMode="External"/><Relationship Id="rId76" Type="http://schemas.openxmlformats.org/officeDocument/2006/relationships/hyperlink" Target="https://en.wikipedia.org/wiki/Wind_power_in_Serbia" TargetMode="External"/><Relationship Id="rId7" Type="http://schemas.openxmlformats.org/officeDocument/2006/relationships/hyperlink" Target="http://link.springer.com/article/10.1065%2Flca2007.05.327" TargetMode="External"/><Relationship Id="rId71" Type="http://schemas.openxmlformats.org/officeDocument/2006/relationships/hyperlink" Target="https://en.wikipedia.org/wiki/Wind_power_in_Portugal" TargetMode="External"/><Relationship Id="rId92" Type="http://schemas.openxmlformats.org/officeDocument/2006/relationships/hyperlink" Target="https://en.wikipedia.org/wiki/Wind_power_by_country" TargetMode="External"/><Relationship Id="rId2" Type="http://schemas.openxmlformats.org/officeDocument/2006/relationships/hyperlink" Target="http://econpapers.repec.org/article/eeerensus/v_3a13_3ay_3a2009_3ai_3a9_3ap_3a2653-2660.htm" TargetMode="External"/><Relationship Id="rId29" Type="http://schemas.openxmlformats.org/officeDocument/2006/relationships/hyperlink" Target="https://en.wikipedia.org/wiki/Wind_power_in_Denmark" TargetMode="External"/><Relationship Id="rId24" Type="http://schemas.openxmlformats.org/officeDocument/2006/relationships/hyperlink" Target="https://en.wikipedia.org/wiki/Wind_power_in_China" TargetMode="External"/><Relationship Id="rId40" Type="http://schemas.openxmlformats.org/officeDocument/2006/relationships/hyperlink" Target="https://en.wikipedia.org/wiki/Wind_power_in_Hungary" TargetMode="External"/><Relationship Id="rId45" Type="http://schemas.openxmlformats.org/officeDocument/2006/relationships/hyperlink" Target="https://en.wikipedia.org/wiki/Israel" TargetMode="External"/><Relationship Id="rId66" Type="http://schemas.openxmlformats.org/officeDocument/2006/relationships/hyperlink" Target="https://en.wikipedia.org/wiki/Wind_power_in_Pakistan" TargetMode="External"/><Relationship Id="rId87" Type="http://schemas.openxmlformats.org/officeDocument/2006/relationships/hyperlink" Target="https://en.wikipedia.org/wiki/Wind_power_in_Ukraine" TargetMode="External"/><Relationship Id="rId61" Type="http://schemas.openxmlformats.org/officeDocument/2006/relationships/hyperlink" Target="https://en.wikipedia.org/wiki/Wind_power_in_the_Netherlands" TargetMode="External"/><Relationship Id="rId82" Type="http://schemas.openxmlformats.org/officeDocument/2006/relationships/hyperlink" Target="https://en.wikipedia.org/wiki/Switzerland" TargetMode="External"/><Relationship Id="rId19" Type="http://schemas.openxmlformats.org/officeDocument/2006/relationships/hyperlink" Target="https://en.wikipedia.org/wiki/Bosnia_and_Herzegovina" TargetMode="External"/><Relationship Id="rId14" Type="http://schemas.openxmlformats.org/officeDocument/2006/relationships/hyperlink" Target="https://en.wikipedia.org/wiki/Wind_power_in_Australia" TargetMode="External"/><Relationship Id="rId30" Type="http://schemas.openxmlformats.org/officeDocument/2006/relationships/hyperlink" Target="https://en.wikipedia.org/wiki/Dominican_Republic" TargetMode="External"/><Relationship Id="rId35" Type="http://schemas.openxmlformats.org/officeDocument/2006/relationships/hyperlink" Target="https://en.wikipedia.org/wiki/Wind_power_in_France" TargetMode="External"/><Relationship Id="rId56" Type="http://schemas.openxmlformats.org/officeDocument/2006/relationships/hyperlink" Target="https://en.wikipedia.org/wiki/Mauritania" TargetMode="External"/><Relationship Id="rId77" Type="http://schemas.openxmlformats.org/officeDocument/2006/relationships/hyperlink" Target="https://en.wikipedia.org/wiki/South_Afri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CE999-8CAC-FD49-8F85-79DA8EAC3476}">
  <dimension ref="A1"/>
  <sheetViews>
    <sheetView showGridLines="0" workbookViewId="0"/>
  </sheetViews>
  <sheetFormatPr baseColWidth="10" defaultRowHeight="16"/>
  <cols>
    <col min="1" max="1" width="2.83203125" customWidth="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C13AD-011B-DA42-A167-EECC4CC81F13}">
  <dimension ref="A1:FT338"/>
  <sheetViews>
    <sheetView showGridLines="0" zoomScale="120" zoomScaleNormal="120" workbookViewId="0">
      <pane xSplit="1" ySplit="4" topLeftCell="B254" activePane="bottomRight" state="frozen"/>
      <selection pane="topRight" activeCell="B1" sqref="B1"/>
      <selection pane="bottomLeft" activeCell="A5" sqref="A5"/>
      <selection pane="bottomRight" activeCell="C3" sqref="C3"/>
    </sheetView>
  </sheetViews>
  <sheetFormatPr baseColWidth="10" defaultRowHeight="15"/>
  <cols>
    <col min="1" max="1" width="1" style="2" customWidth="1"/>
    <col min="2" max="2" width="4.5" style="2" bestFit="1" customWidth="1"/>
    <col min="3" max="3" width="128.83203125" style="3" bestFit="1" customWidth="1"/>
    <col min="4" max="10" width="11.83203125" style="2" customWidth="1"/>
    <col min="11" max="11" width="28.33203125" style="4" bestFit="1" customWidth="1"/>
    <col min="12" max="12" width="11" style="5" bestFit="1" customWidth="1"/>
    <col min="13" max="16384" width="10.83203125" style="2"/>
  </cols>
  <sheetData>
    <row r="1" spans="1:176" ht="5" customHeight="1"/>
    <row r="2" spans="1:176" s="41" customFormat="1" ht="40" customHeight="1">
      <c r="A2" s="27" t="e">
        <f ca="1">RIGHT(CELL("filename",A✓),LEN(CELL("filename",A✓))-SEARCH("]",CELL("filename",A✓)))</f>
        <v>#NAME?</v>
      </c>
      <c r="C2" s="84" t="s">
        <v>52</v>
      </c>
      <c r="D2" s="28" t="s">
        <v>147</v>
      </c>
      <c r="E2" s="29"/>
      <c r="F2" s="30"/>
      <c r="G2" s="29"/>
      <c r="H2" s="29"/>
      <c r="I2" s="29"/>
      <c r="J2" s="29"/>
      <c r="K2" s="29"/>
      <c r="L2" s="29"/>
      <c r="M2" s="29"/>
      <c r="N2" s="31"/>
      <c r="O2" s="32"/>
      <c r="P2" s="33" t="s">
        <v>51</v>
      </c>
      <c r="Q2" s="34"/>
      <c r="R2" s="33" t="s">
        <v>51</v>
      </c>
      <c r="S2" s="35"/>
      <c r="T2" s="36"/>
      <c r="U2" s="33" t="s">
        <v>51</v>
      </c>
      <c r="V2" s="35"/>
      <c r="W2" s="36"/>
      <c r="X2" s="33" t="s">
        <v>51</v>
      </c>
      <c r="Y2" s="35"/>
      <c r="Z2" s="36"/>
      <c r="AA2" s="33" t="s">
        <v>51</v>
      </c>
      <c r="AB2" s="35"/>
      <c r="AC2" s="33" t="s">
        <v>51</v>
      </c>
      <c r="AD2" s="36"/>
      <c r="AE2" s="37"/>
      <c r="AF2" s="36"/>
      <c r="AG2" s="38"/>
      <c r="AH2" s="33" t="s">
        <v>51</v>
      </c>
      <c r="AI2" s="33"/>
      <c r="AJ2" s="38"/>
      <c r="AK2" s="39"/>
      <c r="AL2" s="39"/>
      <c r="AM2" s="39"/>
      <c r="AN2" s="40"/>
      <c r="AT2" s="42"/>
      <c r="AU2" s="42"/>
      <c r="AV2" s="42"/>
      <c r="AW2" s="42"/>
      <c r="AX2" s="42"/>
      <c r="AY2" s="42"/>
      <c r="AZ2" s="42"/>
      <c r="BA2" s="42"/>
      <c r="BB2" s="42"/>
      <c r="BC2" s="42"/>
      <c r="BD2" s="42"/>
      <c r="BE2" s="42"/>
      <c r="BF2" s="42"/>
      <c r="BG2" s="42"/>
      <c r="BH2" s="42"/>
      <c r="BI2" s="42"/>
      <c r="BJ2" s="42"/>
      <c r="BK2" s="42"/>
      <c r="BL2" s="42"/>
      <c r="BM2" s="43"/>
      <c r="FM2" s="44"/>
      <c r="FN2" s="45"/>
      <c r="FS2" s="46">
        <v>60</v>
      </c>
      <c r="FT2" s="46">
        <v>60</v>
      </c>
    </row>
    <row r="3" spans="1:176" s="41" customFormat="1" ht="40" customHeight="1">
      <c r="B3" s="47"/>
      <c r="C3" s="276" t="s">
        <v>627</v>
      </c>
      <c r="D3" s="47"/>
      <c r="E3" s="29"/>
      <c r="F3" s="48"/>
      <c r="G3" s="49"/>
      <c r="H3" s="29"/>
      <c r="I3" s="29"/>
      <c r="J3" s="29"/>
      <c r="K3" s="29"/>
      <c r="L3" s="29"/>
      <c r="M3" s="29"/>
      <c r="N3" s="31"/>
      <c r="O3" s="32"/>
      <c r="P3" s="33" t="s">
        <v>51</v>
      </c>
      <c r="Q3" s="50"/>
      <c r="R3" s="33" t="s">
        <v>51</v>
      </c>
      <c r="S3" s="35"/>
      <c r="T3" s="36"/>
      <c r="U3" s="33" t="s">
        <v>51</v>
      </c>
      <c r="V3" s="35"/>
      <c r="W3" s="36"/>
      <c r="X3" s="33" t="s">
        <v>51</v>
      </c>
      <c r="Y3" s="35"/>
      <c r="Z3" s="36"/>
      <c r="AA3" s="33" t="s">
        <v>51</v>
      </c>
      <c r="AB3" s="35"/>
      <c r="AC3" s="33" t="s">
        <v>51</v>
      </c>
      <c r="AD3" s="36"/>
      <c r="AE3" s="37"/>
      <c r="AF3" s="36"/>
      <c r="AG3" s="47"/>
      <c r="AH3" s="33" t="s">
        <v>51</v>
      </c>
      <c r="AI3" s="33"/>
      <c r="AJ3" s="47"/>
      <c r="AK3" s="39"/>
      <c r="AL3" s="42"/>
      <c r="AM3" s="42"/>
      <c r="AT3" s="42"/>
      <c r="AU3" s="42"/>
      <c r="AV3" s="51"/>
      <c r="AW3" s="51"/>
      <c r="AX3" s="42"/>
      <c r="AY3" s="51"/>
      <c r="AZ3" s="51"/>
      <c r="BA3" s="51"/>
      <c r="BB3" s="51"/>
      <c r="BC3" s="51"/>
      <c r="BD3" s="52"/>
      <c r="BE3" s="51"/>
      <c r="BF3" s="51"/>
      <c r="BG3" s="52"/>
      <c r="BH3" s="51"/>
      <c r="BI3" s="51"/>
      <c r="BJ3" s="52"/>
      <c r="BK3" s="51"/>
      <c r="BL3" s="51"/>
      <c r="BM3" s="51"/>
      <c r="FM3" s="53"/>
      <c r="FN3" s="54"/>
      <c r="FS3" s="40"/>
      <c r="FT3" s="40"/>
    </row>
    <row r="4" spans="1:176" s="55" customFormat="1" ht="16">
      <c r="B4" s="57"/>
      <c r="C4" s="56" t="s">
        <v>182</v>
      </c>
      <c r="N4" s="58"/>
      <c r="O4" s="59"/>
      <c r="Q4" s="60"/>
      <c r="S4" s="61"/>
      <c r="T4" s="62"/>
      <c r="V4" s="61"/>
      <c r="W4" s="62"/>
      <c r="Y4" s="61"/>
      <c r="Z4" s="62"/>
      <c r="AB4" s="61"/>
      <c r="AD4" s="62"/>
      <c r="AE4" s="63"/>
      <c r="AF4" s="62"/>
      <c r="AK4" s="64"/>
      <c r="AL4" s="64"/>
    </row>
    <row r="5" spans="1:176" s="137" customFormat="1" ht="56" customHeight="1">
      <c r="B5" s="235"/>
      <c r="C5" s="125" t="s">
        <v>223</v>
      </c>
      <c r="D5" s="138"/>
      <c r="E5" s="138"/>
      <c r="F5" s="138"/>
      <c r="G5" s="138"/>
      <c r="H5" s="138"/>
      <c r="I5" s="139"/>
      <c r="K5" s="140"/>
      <c r="L5" s="141"/>
    </row>
    <row r="6" spans="1:176" s="126" customFormat="1" ht="13" customHeight="1">
      <c r="B6" s="236"/>
      <c r="C6" s="127" t="s">
        <v>218</v>
      </c>
      <c r="N6" s="128"/>
      <c r="O6" s="129"/>
      <c r="Q6" s="130"/>
      <c r="S6" s="131"/>
      <c r="T6" s="132"/>
      <c r="V6" s="131"/>
      <c r="W6" s="132"/>
      <c r="Y6" s="131"/>
      <c r="Z6" s="132"/>
      <c r="AB6" s="131"/>
      <c r="AD6" s="132"/>
      <c r="AE6" s="133"/>
      <c r="AF6" s="132"/>
      <c r="AK6" s="134"/>
      <c r="AL6" s="134"/>
    </row>
    <row r="7" spans="1:176" s="126" customFormat="1" ht="13" customHeight="1">
      <c r="B7" s="236"/>
      <c r="C7" s="127" t="s">
        <v>219</v>
      </c>
      <c r="N7" s="128"/>
      <c r="O7" s="129"/>
      <c r="Q7" s="130"/>
      <c r="S7" s="131"/>
      <c r="T7" s="132"/>
      <c r="V7" s="131"/>
      <c r="W7" s="132"/>
      <c r="Y7" s="131"/>
      <c r="Z7" s="132"/>
      <c r="AB7" s="131"/>
      <c r="AD7" s="132"/>
      <c r="AE7" s="133"/>
      <c r="AF7" s="132"/>
      <c r="AK7" s="134"/>
      <c r="AL7" s="134"/>
    </row>
    <row r="8" spans="1:176" s="126" customFormat="1" ht="13" customHeight="1">
      <c r="B8" s="236"/>
      <c r="C8" s="127" t="s">
        <v>220</v>
      </c>
      <c r="N8" s="128"/>
      <c r="O8" s="129"/>
      <c r="Q8" s="130"/>
      <c r="S8" s="131"/>
      <c r="T8" s="132"/>
      <c r="V8" s="131"/>
      <c r="W8" s="132"/>
      <c r="Y8" s="131"/>
      <c r="Z8" s="132"/>
      <c r="AB8" s="131"/>
      <c r="AD8" s="132"/>
      <c r="AE8" s="133"/>
      <c r="AF8" s="132"/>
      <c r="AK8" s="134"/>
      <c r="AL8" s="134"/>
    </row>
    <row r="9" spans="1:176" s="126" customFormat="1" ht="13" customHeight="1">
      <c r="B9" s="236"/>
      <c r="C9" s="127" t="s">
        <v>221</v>
      </c>
      <c r="N9" s="128"/>
      <c r="O9" s="129"/>
      <c r="Q9" s="130"/>
      <c r="S9" s="131"/>
      <c r="T9" s="132"/>
      <c r="V9" s="131"/>
      <c r="W9" s="132"/>
      <c r="Y9" s="131"/>
      <c r="Z9" s="132"/>
      <c r="AB9" s="131"/>
      <c r="AD9" s="132"/>
      <c r="AE9" s="133"/>
      <c r="AF9" s="132"/>
      <c r="AK9" s="134"/>
      <c r="AL9" s="134"/>
    </row>
    <row r="10" spans="1:176" s="126" customFormat="1" ht="13" customHeight="1">
      <c r="B10" s="135"/>
      <c r="C10" s="127" t="s">
        <v>222</v>
      </c>
      <c r="N10" s="128"/>
      <c r="O10" s="129"/>
      <c r="Q10" s="130"/>
      <c r="S10" s="131"/>
      <c r="T10" s="132"/>
      <c r="V10" s="131"/>
      <c r="W10" s="132"/>
      <c r="Y10" s="131"/>
      <c r="Z10" s="132"/>
      <c r="AB10" s="131"/>
      <c r="AD10" s="132"/>
      <c r="AE10" s="133"/>
      <c r="AF10" s="132"/>
      <c r="AK10" s="134"/>
      <c r="AL10" s="134"/>
    </row>
    <row r="11" spans="1:176" s="126" customFormat="1" ht="13" customHeight="1">
      <c r="B11" s="135"/>
      <c r="C11" s="127" t="s">
        <v>224</v>
      </c>
      <c r="N11" s="128"/>
      <c r="O11" s="129"/>
      <c r="Q11" s="130"/>
      <c r="S11" s="131"/>
      <c r="T11" s="132"/>
      <c r="V11" s="131"/>
      <c r="W11" s="132"/>
      <c r="Y11" s="131"/>
      <c r="Z11" s="132"/>
      <c r="AB11" s="131"/>
      <c r="AD11" s="132"/>
      <c r="AE11" s="133"/>
      <c r="AF11" s="132"/>
      <c r="AK11" s="134"/>
      <c r="AL11" s="134"/>
    </row>
    <row r="12" spans="1:176" s="126" customFormat="1" ht="13" customHeight="1">
      <c r="B12" s="135"/>
      <c r="C12" s="127" t="s">
        <v>225</v>
      </c>
      <c r="N12" s="128"/>
      <c r="O12" s="129"/>
      <c r="Q12" s="130"/>
      <c r="S12" s="131"/>
      <c r="T12" s="132"/>
      <c r="V12" s="131"/>
      <c r="W12" s="132"/>
      <c r="Y12" s="131"/>
      <c r="Z12" s="132"/>
      <c r="AB12" s="131"/>
      <c r="AD12" s="132"/>
      <c r="AE12" s="133"/>
      <c r="AF12" s="132"/>
      <c r="AK12" s="134"/>
      <c r="AL12" s="134"/>
    </row>
    <row r="13" spans="1:176" s="126" customFormat="1" ht="13" customHeight="1">
      <c r="B13" s="135"/>
      <c r="C13" s="136" t="s">
        <v>195</v>
      </c>
      <c r="N13" s="128"/>
      <c r="O13" s="129"/>
      <c r="Q13" s="130"/>
      <c r="S13" s="131"/>
      <c r="T13" s="132"/>
      <c r="V13" s="131"/>
      <c r="W13" s="132"/>
      <c r="Y13" s="131"/>
      <c r="Z13" s="132"/>
      <c r="AB13" s="131"/>
      <c r="AD13" s="132"/>
      <c r="AE13" s="133"/>
      <c r="AF13" s="132"/>
      <c r="AK13" s="134"/>
      <c r="AL13" s="134"/>
    </row>
    <row r="14" spans="1:176" s="126" customFormat="1" ht="13" customHeight="1">
      <c r="B14" s="135"/>
      <c r="C14" s="127" t="s">
        <v>196</v>
      </c>
      <c r="N14" s="128"/>
      <c r="O14" s="129"/>
      <c r="Q14" s="130"/>
      <c r="S14" s="131"/>
      <c r="T14" s="132"/>
      <c r="V14" s="131"/>
      <c r="W14" s="132"/>
      <c r="Y14" s="131"/>
      <c r="Z14" s="132"/>
      <c r="AB14" s="131"/>
      <c r="AD14" s="132"/>
      <c r="AE14" s="133"/>
      <c r="AF14" s="132"/>
      <c r="AK14" s="134"/>
      <c r="AL14" s="134"/>
    </row>
    <row r="15" spans="1:176" s="126" customFormat="1" ht="13" customHeight="1">
      <c r="B15" s="135"/>
      <c r="C15" s="127" t="s">
        <v>199</v>
      </c>
      <c r="N15" s="128"/>
      <c r="O15" s="129"/>
      <c r="Q15" s="130"/>
      <c r="S15" s="131"/>
      <c r="T15" s="132"/>
      <c r="V15" s="131"/>
      <c r="W15" s="132"/>
      <c r="Y15" s="131"/>
      <c r="Z15" s="132"/>
      <c r="AB15" s="131"/>
      <c r="AD15" s="132"/>
      <c r="AE15" s="133"/>
      <c r="AF15" s="132"/>
      <c r="AK15" s="134"/>
      <c r="AL15" s="134"/>
    </row>
    <row r="16" spans="1:176" s="126" customFormat="1" ht="13" customHeight="1">
      <c r="B16" s="135"/>
      <c r="C16" s="127" t="s">
        <v>200</v>
      </c>
      <c r="N16" s="128"/>
      <c r="O16" s="129"/>
      <c r="Q16" s="130"/>
      <c r="S16" s="131"/>
      <c r="T16" s="132"/>
      <c r="V16" s="131"/>
      <c r="W16" s="132"/>
      <c r="Y16" s="131"/>
      <c r="Z16" s="132"/>
      <c r="AB16" s="131"/>
      <c r="AD16" s="132"/>
      <c r="AE16" s="133"/>
      <c r="AF16" s="132"/>
      <c r="AK16" s="134"/>
      <c r="AL16" s="134"/>
    </row>
    <row r="17" spans="2:12" s="9" customFormat="1" ht="50" customHeight="1">
      <c r="B17" s="20"/>
      <c r="C17" s="121" t="s">
        <v>194</v>
      </c>
      <c r="D17" s="10"/>
      <c r="E17" s="10"/>
      <c r="F17" s="10"/>
      <c r="G17" s="10"/>
      <c r="H17" s="10"/>
      <c r="I17" s="10"/>
      <c r="J17" s="10"/>
      <c r="K17" s="11"/>
      <c r="L17" s="5"/>
    </row>
    <row r="18" spans="2:12" ht="45">
      <c r="C18" s="74" t="s">
        <v>510</v>
      </c>
    </row>
    <row r="19" spans="2:12" ht="165">
      <c r="C19" s="74" t="s">
        <v>226</v>
      </c>
    </row>
    <row r="20" spans="2:12" ht="50" customHeight="1">
      <c r="B20" s="90"/>
      <c r="C20" s="121" t="s">
        <v>118</v>
      </c>
      <c r="D20" s="12"/>
      <c r="E20" s="12"/>
      <c r="F20" s="12"/>
      <c r="G20" s="12"/>
      <c r="H20" s="12"/>
      <c r="I20" s="12"/>
      <c r="J20" s="13"/>
      <c r="K20" s="14"/>
    </row>
    <row r="21" spans="2:12" ht="19">
      <c r="B21" s="20"/>
      <c r="C21" s="79" t="s">
        <v>131</v>
      </c>
    </row>
    <row r="22" spans="2:12" s="88" customFormat="1" ht="60">
      <c r="B22" s="20"/>
      <c r="C22" s="74" t="s">
        <v>154</v>
      </c>
      <c r="D22" s="91"/>
      <c r="E22" s="91"/>
      <c r="F22" s="91"/>
      <c r="G22" s="91"/>
      <c r="H22" s="91"/>
      <c r="I22" s="91"/>
      <c r="J22" s="92"/>
      <c r="K22" s="93"/>
      <c r="L22" s="94"/>
    </row>
    <row r="23" spans="2:12" ht="75">
      <c r="B23" s="20"/>
      <c r="C23" s="74" t="s">
        <v>155</v>
      </c>
      <c r="D23" s="21"/>
      <c r="E23" s="21"/>
      <c r="F23" s="21"/>
      <c r="G23" s="22"/>
      <c r="H23" s="21"/>
      <c r="I23" s="21"/>
      <c r="J23" s="23"/>
      <c r="K23" s="24"/>
    </row>
    <row r="24" spans="2:12" ht="120">
      <c r="B24" s="20"/>
      <c r="C24" s="74" t="s">
        <v>119</v>
      </c>
      <c r="D24" s="21"/>
      <c r="E24" s="25"/>
      <c r="F24" s="21"/>
      <c r="G24" s="22"/>
      <c r="H24" s="21"/>
      <c r="I24" s="21"/>
      <c r="J24" s="23"/>
      <c r="K24" s="24"/>
    </row>
    <row r="25" spans="2:12" ht="105">
      <c r="B25" s="20"/>
      <c r="C25" s="74" t="s">
        <v>120</v>
      </c>
      <c r="D25" s="21"/>
      <c r="E25" s="21"/>
      <c r="F25" s="21"/>
      <c r="G25" s="22"/>
      <c r="H25" s="21"/>
      <c r="I25" s="21"/>
      <c r="J25" s="23"/>
      <c r="K25" s="24"/>
    </row>
    <row r="26" spans="2:12" ht="19">
      <c r="B26" s="20"/>
      <c r="C26" s="79" t="s">
        <v>148</v>
      </c>
      <c r="D26" s="21"/>
      <c r="E26" s="21"/>
      <c r="F26" s="21"/>
      <c r="G26" s="22"/>
      <c r="H26" s="21"/>
      <c r="I26" s="21"/>
      <c r="J26" s="23"/>
      <c r="K26" s="24"/>
    </row>
    <row r="27" spans="2:12" ht="150">
      <c r="B27" s="20"/>
      <c r="C27" s="74" t="s">
        <v>121</v>
      </c>
      <c r="D27" s="21"/>
      <c r="E27" s="21"/>
      <c r="F27" s="21"/>
      <c r="G27" s="22"/>
      <c r="H27" s="21"/>
      <c r="I27" s="21"/>
      <c r="J27" s="23"/>
      <c r="K27" s="24"/>
    </row>
    <row r="28" spans="2:12" ht="105">
      <c r="B28" s="95"/>
      <c r="C28" s="74" t="s">
        <v>122</v>
      </c>
      <c r="D28" s="21"/>
      <c r="E28" s="21"/>
      <c r="F28" s="21"/>
      <c r="G28" s="22"/>
      <c r="H28" s="21"/>
      <c r="I28" s="21"/>
      <c r="J28" s="23"/>
      <c r="K28" s="24"/>
    </row>
    <row r="29" spans="2:12" ht="105">
      <c r="B29" s="20"/>
      <c r="C29" s="74" t="s">
        <v>123</v>
      </c>
      <c r="D29" s="21"/>
      <c r="E29" s="21"/>
      <c r="F29" s="21"/>
      <c r="G29" s="22"/>
      <c r="H29" s="21"/>
      <c r="I29" s="21"/>
      <c r="J29" s="23"/>
      <c r="K29" s="24"/>
    </row>
    <row r="30" spans="2:12" s="88" customFormat="1" ht="60">
      <c r="B30" s="20"/>
      <c r="C30" s="74" t="s">
        <v>183</v>
      </c>
      <c r="D30" s="96"/>
      <c r="E30" s="96"/>
      <c r="F30" s="96"/>
      <c r="G30" s="97"/>
      <c r="H30" s="96"/>
      <c r="I30" s="96"/>
      <c r="J30" s="98"/>
      <c r="K30" s="99"/>
      <c r="L30" s="89"/>
    </row>
    <row r="31" spans="2:12" ht="120">
      <c r="B31" s="15"/>
      <c r="C31" s="74" t="s">
        <v>184</v>
      </c>
      <c r="D31" s="21"/>
      <c r="E31" s="21"/>
      <c r="F31" s="21"/>
      <c r="G31" s="22"/>
      <c r="H31" s="21"/>
      <c r="I31" s="21"/>
      <c r="J31" s="23"/>
      <c r="K31" s="24"/>
    </row>
    <row r="32" spans="2:12" ht="30">
      <c r="B32" s="20"/>
      <c r="C32" s="74" t="s">
        <v>124</v>
      </c>
      <c r="D32" s="21"/>
      <c r="E32" s="21"/>
      <c r="F32" s="21"/>
      <c r="G32" s="22"/>
      <c r="H32" s="21"/>
      <c r="I32" s="21"/>
      <c r="J32" s="23"/>
      <c r="K32" s="24"/>
    </row>
    <row r="33" spans="2:12" ht="45">
      <c r="B33" s="20"/>
      <c r="C33" s="74" t="s">
        <v>156</v>
      </c>
      <c r="D33" s="16"/>
      <c r="E33" s="16"/>
      <c r="F33" s="16"/>
      <c r="G33" s="16"/>
      <c r="H33" s="16"/>
      <c r="I33" s="16"/>
      <c r="J33" s="17"/>
      <c r="K33" s="18"/>
      <c r="L33" s="19"/>
    </row>
    <row r="34" spans="2:12" ht="19">
      <c r="B34" s="26"/>
      <c r="C34" s="79" t="s">
        <v>125</v>
      </c>
      <c r="D34" s="21"/>
      <c r="E34" s="21"/>
      <c r="F34" s="21"/>
      <c r="G34" s="22"/>
      <c r="H34" s="21"/>
      <c r="I34" s="22"/>
      <c r="K34" s="24"/>
    </row>
    <row r="35" spans="2:12" ht="150">
      <c r="B35" s="15"/>
      <c r="C35" s="74" t="s">
        <v>157</v>
      </c>
      <c r="D35" s="21"/>
      <c r="E35" s="21"/>
      <c r="F35" s="21"/>
      <c r="G35" s="22"/>
      <c r="H35" s="21"/>
      <c r="I35" s="22"/>
      <c r="K35" s="24"/>
    </row>
    <row r="36" spans="2:12" ht="185" customHeight="1">
      <c r="B36" s="95"/>
      <c r="C36" s="74" t="s">
        <v>208</v>
      </c>
      <c r="D36" s="22"/>
      <c r="E36" s="22"/>
      <c r="F36" s="22"/>
      <c r="G36" s="22"/>
      <c r="H36" s="22"/>
      <c r="I36" s="22"/>
    </row>
    <row r="37" spans="2:12" ht="105">
      <c r="B37" s="20"/>
      <c r="C37" s="74" t="s">
        <v>126</v>
      </c>
      <c r="D37" s="16"/>
      <c r="E37" s="16"/>
      <c r="F37" s="16"/>
      <c r="G37" s="16"/>
      <c r="H37" s="16"/>
      <c r="I37" s="16"/>
      <c r="J37" s="17"/>
      <c r="K37" s="18"/>
      <c r="L37" s="19"/>
    </row>
    <row r="38" spans="2:12" s="88" customFormat="1" ht="60">
      <c r="B38" s="2"/>
      <c r="C38" s="74" t="s">
        <v>127</v>
      </c>
      <c r="D38" s="96"/>
      <c r="E38" s="96"/>
      <c r="F38" s="96"/>
      <c r="G38" s="96"/>
      <c r="H38" s="96"/>
      <c r="I38" s="97"/>
      <c r="K38" s="99"/>
      <c r="L38" s="89"/>
    </row>
    <row r="39" spans="2:12" ht="45">
      <c r="B39" s="15"/>
      <c r="C39" s="74" t="s">
        <v>185</v>
      </c>
      <c r="D39" s="21"/>
      <c r="E39" s="21"/>
      <c r="F39" s="21"/>
      <c r="G39" s="21"/>
      <c r="H39" s="21"/>
      <c r="I39" s="22"/>
      <c r="K39" s="24"/>
    </row>
    <row r="40" spans="2:12" ht="120">
      <c r="B40" s="15"/>
      <c r="C40" s="74" t="s">
        <v>186</v>
      </c>
    </row>
    <row r="41" spans="2:12" ht="60">
      <c r="B41" s="15"/>
      <c r="C41" s="74" t="s">
        <v>187</v>
      </c>
      <c r="D41" s="16"/>
      <c r="E41" s="16"/>
      <c r="F41" s="16"/>
      <c r="G41" s="16"/>
      <c r="H41" s="16"/>
      <c r="I41" s="16"/>
      <c r="J41" s="17"/>
      <c r="K41" s="18"/>
      <c r="L41" s="19"/>
    </row>
    <row r="42" spans="2:12" ht="19">
      <c r="B42" s="95"/>
      <c r="C42" s="80" t="s">
        <v>128</v>
      </c>
      <c r="D42" s="16"/>
      <c r="E42" s="16"/>
      <c r="F42" s="16"/>
      <c r="G42" s="16"/>
      <c r="H42" s="16"/>
      <c r="I42" s="16"/>
      <c r="J42" s="17"/>
      <c r="K42" s="18"/>
      <c r="L42" s="19"/>
    </row>
    <row r="43" spans="2:12" ht="75">
      <c r="B43" s="15"/>
      <c r="C43" s="74" t="s">
        <v>129</v>
      </c>
      <c r="D43" s="16"/>
      <c r="E43" s="16"/>
      <c r="F43" s="16"/>
      <c r="G43" s="16"/>
      <c r="H43" s="16"/>
      <c r="I43" s="16"/>
      <c r="J43" s="17"/>
      <c r="K43" s="18"/>
      <c r="L43" s="19"/>
    </row>
    <row r="44" spans="2:12" s="88" customFormat="1" ht="45">
      <c r="B44" s="15"/>
      <c r="C44" s="74" t="s">
        <v>130</v>
      </c>
      <c r="D44" s="96"/>
      <c r="E44" s="96"/>
      <c r="F44" s="96"/>
      <c r="G44" s="96"/>
      <c r="H44" s="96"/>
      <c r="I44" s="97"/>
      <c r="K44" s="99"/>
      <c r="L44" s="89"/>
    </row>
    <row r="45" spans="2:12" ht="150">
      <c r="B45" s="95"/>
      <c r="C45" s="74" t="s">
        <v>132</v>
      </c>
      <c r="D45" s="16"/>
      <c r="E45" s="16"/>
      <c r="F45" s="16"/>
      <c r="G45" s="16"/>
      <c r="H45" s="16"/>
      <c r="I45" s="16"/>
      <c r="J45" s="17"/>
      <c r="K45" s="18"/>
      <c r="L45" s="19"/>
    </row>
    <row r="46" spans="2:12" ht="165">
      <c r="B46" s="15"/>
      <c r="C46" s="74" t="s">
        <v>133</v>
      </c>
      <c r="D46" s="16"/>
      <c r="E46" s="16"/>
      <c r="F46" s="16"/>
      <c r="G46" s="16"/>
      <c r="H46" s="16"/>
      <c r="I46" s="16"/>
      <c r="J46" s="17"/>
      <c r="K46" s="18"/>
      <c r="L46" s="19"/>
    </row>
    <row r="47" spans="2:12" s="102" customFormat="1" ht="105">
      <c r="B47" s="15"/>
      <c r="C47" s="74" t="s">
        <v>134</v>
      </c>
      <c r="D47" s="100"/>
      <c r="E47" s="100"/>
      <c r="F47" s="100"/>
      <c r="G47" s="100"/>
      <c r="H47" s="100"/>
      <c r="I47" s="101"/>
      <c r="K47" s="103"/>
      <c r="L47" s="89"/>
    </row>
    <row r="48" spans="2:12" s="102" customFormat="1" ht="30" customHeight="1">
      <c r="B48" s="95"/>
      <c r="C48" s="80" t="s">
        <v>135</v>
      </c>
      <c r="D48" s="100"/>
      <c r="E48" s="100"/>
      <c r="F48" s="100"/>
      <c r="G48" s="100"/>
      <c r="H48" s="100"/>
      <c r="I48" s="101"/>
      <c r="K48" s="103"/>
      <c r="L48" s="89"/>
    </row>
    <row r="49" spans="2:12" ht="60">
      <c r="B49" s="95"/>
      <c r="C49" s="74" t="s">
        <v>136</v>
      </c>
      <c r="D49" s="16"/>
      <c r="E49" s="16"/>
      <c r="F49" s="16"/>
      <c r="G49" s="16"/>
      <c r="H49" s="16"/>
      <c r="I49" s="16"/>
      <c r="J49" s="17"/>
      <c r="K49" s="18"/>
      <c r="L49" s="19"/>
    </row>
    <row r="50" spans="2:12" ht="45">
      <c r="B50" s="15"/>
      <c r="C50" s="74" t="s">
        <v>137</v>
      </c>
      <c r="D50" s="16"/>
      <c r="E50" s="16"/>
      <c r="F50" s="16"/>
      <c r="G50" s="16"/>
      <c r="H50" s="16"/>
      <c r="I50" s="16"/>
      <c r="J50" s="17"/>
      <c r="K50" s="18"/>
      <c r="L50" s="19"/>
    </row>
    <row r="51" spans="2:12" s="102" customFormat="1" ht="30" customHeight="1">
      <c r="B51" s="95"/>
      <c r="C51" s="80" t="s">
        <v>138</v>
      </c>
      <c r="D51" s="100"/>
      <c r="E51" s="100"/>
      <c r="F51" s="100"/>
      <c r="G51" s="100"/>
      <c r="H51" s="100"/>
      <c r="I51" s="101"/>
      <c r="K51" s="103"/>
      <c r="L51" s="89"/>
    </row>
    <row r="52" spans="2:12" ht="105">
      <c r="B52" s="15"/>
      <c r="C52" s="74" t="s">
        <v>158</v>
      </c>
      <c r="D52" s="16"/>
      <c r="E52" s="16"/>
      <c r="F52" s="16"/>
      <c r="G52" s="16"/>
      <c r="H52" s="16"/>
      <c r="I52" s="16"/>
      <c r="J52" s="17"/>
      <c r="K52" s="18"/>
      <c r="L52" s="19"/>
    </row>
    <row r="53" spans="2:12" s="102" customFormat="1" ht="60">
      <c r="B53" s="15"/>
      <c r="C53" s="74" t="s">
        <v>139</v>
      </c>
      <c r="D53" s="100"/>
      <c r="E53" s="100"/>
      <c r="F53" s="100"/>
      <c r="G53" s="100"/>
      <c r="H53" s="100"/>
      <c r="I53" s="101"/>
      <c r="K53" s="103"/>
      <c r="L53" s="89"/>
    </row>
    <row r="54" spans="2:12" ht="75">
      <c r="B54" s="74"/>
      <c r="C54" s="74" t="s">
        <v>140</v>
      </c>
      <c r="D54" s="16"/>
      <c r="E54" s="16"/>
      <c r="F54" s="16"/>
      <c r="G54" s="16"/>
      <c r="H54" s="16"/>
      <c r="I54" s="16"/>
      <c r="J54" s="17"/>
      <c r="K54" s="18"/>
      <c r="L54" s="19"/>
    </row>
    <row r="55" spans="2:12" s="102" customFormat="1" ht="30" customHeight="1">
      <c r="B55" s="95"/>
      <c r="C55" s="80" t="s">
        <v>141</v>
      </c>
      <c r="D55" s="100"/>
      <c r="E55" s="100"/>
      <c r="F55" s="100"/>
      <c r="G55" s="100"/>
      <c r="H55" s="100"/>
      <c r="I55" s="101"/>
      <c r="K55" s="103"/>
      <c r="L55" s="89"/>
    </row>
    <row r="56" spans="2:12" ht="55" customHeight="1">
      <c r="B56" s="15"/>
      <c r="C56" s="74" t="s">
        <v>159</v>
      </c>
      <c r="D56" s="16"/>
      <c r="E56" s="16"/>
      <c r="F56" s="16"/>
      <c r="G56" s="16"/>
      <c r="H56" s="16"/>
      <c r="I56" s="16"/>
      <c r="J56" s="17"/>
      <c r="K56" s="18"/>
      <c r="L56" s="19"/>
    </row>
    <row r="57" spans="2:12" s="102" customFormat="1" ht="30" customHeight="1">
      <c r="B57" s="15"/>
      <c r="C57" s="80" t="s">
        <v>142</v>
      </c>
      <c r="D57" s="100"/>
      <c r="E57" s="100"/>
      <c r="F57" s="100"/>
      <c r="G57" s="100"/>
      <c r="H57" s="100"/>
      <c r="I57" s="101"/>
      <c r="K57" s="103"/>
      <c r="L57" s="89"/>
    </row>
    <row r="58" spans="2:12" ht="75">
      <c r="B58" s="15"/>
      <c r="C58" s="74" t="s">
        <v>143</v>
      </c>
      <c r="D58" s="16"/>
      <c r="E58" s="16"/>
      <c r="F58" s="16"/>
      <c r="G58" s="16"/>
      <c r="H58" s="16"/>
      <c r="I58" s="16"/>
      <c r="J58" s="17"/>
      <c r="K58" s="18"/>
      <c r="L58" s="19"/>
    </row>
    <row r="59" spans="2:12" ht="60">
      <c r="B59" s="15"/>
      <c r="C59" s="74" t="s">
        <v>144</v>
      </c>
      <c r="D59" s="16"/>
      <c r="E59" s="16"/>
      <c r="F59" s="16"/>
      <c r="G59" s="16"/>
      <c r="H59" s="16"/>
      <c r="I59" s="16"/>
      <c r="J59" s="17"/>
      <c r="K59" s="105"/>
      <c r="L59" s="19"/>
    </row>
    <row r="60" spans="2:12" ht="60">
      <c r="B60" s="15"/>
      <c r="C60" s="74" t="s">
        <v>145</v>
      </c>
      <c r="D60" s="16"/>
      <c r="E60" s="16"/>
      <c r="F60" s="16"/>
      <c r="G60" s="16"/>
      <c r="H60" s="16"/>
      <c r="I60" s="16"/>
      <c r="J60" s="17"/>
      <c r="K60" s="18"/>
      <c r="L60" s="19"/>
    </row>
    <row r="61" spans="2:12" ht="40" customHeight="1">
      <c r="B61" s="15"/>
      <c r="C61" s="80" t="s">
        <v>146</v>
      </c>
      <c r="D61" s="16"/>
      <c r="E61" s="16"/>
      <c r="F61" s="16"/>
      <c r="G61" s="16"/>
      <c r="H61" s="16"/>
      <c r="I61" s="16"/>
      <c r="J61" s="17"/>
      <c r="K61" s="105"/>
      <c r="L61" s="19"/>
    </row>
    <row r="62" spans="2:12" ht="105">
      <c r="B62" s="15"/>
      <c r="C62" s="74" t="s">
        <v>188</v>
      </c>
      <c r="D62" s="16"/>
      <c r="E62" s="16"/>
      <c r="F62" s="16"/>
      <c r="G62" s="16"/>
      <c r="H62" s="16"/>
      <c r="I62" s="16"/>
      <c r="J62" s="17"/>
      <c r="K62" s="18"/>
      <c r="L62" s="19"/>
    </row>
    <row r="63" spans="2:12" ht="55" customHeight="1">
      <c r="B63" s="15"/>
      <c r="C63" s="110" t="s">
        <v>152</v>
      </c>
      <c r="D63" s="16"/>
      <c r="E63" s="16"/>
      <c r="F63" s="16"/>
      <c r="G63" s="16"/>
      <c r="H63" s="16"/>
      <c r="I63" s="16"/>
      <c r="J63" s="17"/>
      <c r="K63" s="105"/>
      <c r="L63" s="19"/>
    </row>
    <row r="64" spans="2:12">
      <c r="B64" s="15"/>
      <c r="C64" s="109" t="s">
        <v>153</v>
      </c>
      <c r="D64" s="16"/>
      <c r="E64" s="16"/>
      <c r="F64" s="16"/>
      <c r="G64" s="16"/>
      <c r="H64" s="16"/>
      <c r="I64" s="16"/>
      <c r="J64" s="17"/>
      <c r="K64" s="18"/>
      <c r="L64" s="19"/>
    </row>
    <row r="65" spans="2:12" ht="40" customHeight="1">
      <c r="B65" s="15"/>
      <c r="C65" s="110" t="s">
        <v>189</v>
      </c>
      <c r="D65" s="16"/>
      <c r="E65" s="16"/>
      <c r="F65" s="16"/>
      <c r="G65" s="16"/>
      <c r="H65" s="16"/>
      <c r="I65" s="16"/>
      <c r="J65" s="17"/>
      <c r="K65" s="105"/>
      <c r="L65" s="19"/>
    </row>
    <row r="66" spans="2:12">
      <c r="B66" s="15"/>
      <c r="C66" s="109" t="s">
        <v>245</v>
      </c>
      <c r="D66" s="16"/>
      <c r="E66" s="16"/>
      <c r="F66" s="16"/>
      <c r="G66" s="16"/>
      <c r="H66" s="16"/>
      <c r="I66" s="16"/>
      <c r="J66" s="17"/>
      <c r="K66" s="18"/>
      <c r="L66" s="19"/>
    </row>
    <row r="67" spans="2:12" ht="107" customHeight="1">
      <c r="B67" s="15"/>
      <c r="C67" s="110" t="s">
        <v>281</v>
      </c>
      <c r="D67" s="16"/>
      <c r="E67" s="16"/>
      <c r="F67" s="16"/>
      <c r="G67" s="16"/>
      <c r="H67" s="16"/>
      <c r="I67" s="16"/>
      <c r="J67" s="17"/>
      <c r="K67" s="18"/>
      <c r="L67" s="19"/>
    </row>
    <row r="68" spans="2:12" ht="18">
      <c r="B68" s="95"/>
      <c r="C68" s="109" t="s">
        <v>282</v>
      </c>
      <c r="D68" s="16"/>
      <c r="E68" s="16"/>
      <c r="F68" s="16"/>
      <c r="G68" s="16"/>
      <c r="H68" s="16"/>
      <c r="I68" s="16"/>
      <c r="J68" s="17"/>
      <c r="K68" s="18"/>
      <c r="L68" s="19"/>
    </row>
    <row r="69" spans="2:12" ht="31">
      <c r="B69" s="15"/>
      <c r="C69" s="110" t="s">
        <v>285</v>
      </c>
      <c r="D69" s="16"/>
      <c r="E69" s="16"/>
      <c r="F69" s="16"/>
      <c r="G69" s="16"/>
      <c r="H69" s="16"/>
      <c r="I69" s="16"/>
      <c r="J69" s="17"/>
      <c r="K69" s="18"/>
      <c r="L69" s="19"/>
    </row>
    <row r="70" spans="2:12" s="102" customFormat="1" ht="30" customHeight="1">
      <c r="B70" s="15"/>
      <c r="C70" s="111" t="s">
        <v>286</v>
      </c>
      <c r="D70" s="100"/>
      <c r="E70" s="100"/>
      <c r="F70" s="100"/>
      <c r="G70" s="100"/>
      <c r="H70" s="100"/>
      <c r="I70" s="101"/>
      <c r="K70" s="103"/>
      <c r="L70" s="89"/>
    </row>
    <row r="71" spans="2:12" ht="120">
      <c r="B71" s="15"/>
      <c r="C71" s="74" t="s">
        <v>160</v>
      </c>
      <c r="D71" s="16"/>
      <c r="E71" s="16"/>
      <c r="F71" s="16"/>
      <c r="G71" s="16"/>
      <c r="H71" s="16"/>
      <c r="I71" s="16"/>
      <c r="J71" s="17"/>
      <c r="K71" s="18"/>
      <c r="L71" s="19"/>
    </row>
    <row r="72" spans="2:12" ht="45">
      <c r="B72" s="95"/>
      <c r="C72" s="74" t="s">
        <v>266</v>
      </c>
      <c r="D72" s="16"/>
      <c r="E72" s="16"/>
      <c r="F72" s="16"/>
      <c r="G72" s="16"/>
      <c r="H72" s="16"/>
      <c r="I72" s="16"/>
      <c r="J72" s="17"/>
      <c r="K72" s="18"/>
      <c r="L72" s="19"/>
    </row>
    <row r="73" spans="2:12">
      <c r="B73" s="15"/>
      <c r="C73" s="111" t="s">
        <v>206</v>
      </c>
      <c r="D73" s="16"/>
      <c r="E73" s="16"/>
      <c r="F73" s="16"/>
      <c r="G73" s="16"/>
      <c r="H73" s="16"/>
      <c r="I73" s="16"/>
      <c r="J73" s="17"/>
      <c r="K73" s="18"/>
      <c r="L73" s="19"/>
    </row>
    <row r="74" spans="2:12" s="102" customFormat="1" ht="30" customHeight="1">
      <c r="B74" s="237"/>
      <c r="C74" s="80" t="s">
        <v>163</v>
      </c>
      <c r="D74" s="100"/>
      <c r="E74" s="100"/>
      <c r="F74" s="100"/>
      <c r="G74" s="100"/>
      <c r="H74" s="100"/>
      <c r="I74" s="101"/>
      <c r="K74" s="103"/>
      <c r="L74" s="89"/>
    </row>
    <row r="75" spans="2:12" ht="80" customHeight="1">
      <c r="B75" s="95"/>
      <c r="C75" s="74" t="s">
        <v>164</v>
      </c>
      <c r="D75" s="16"/>
      <c r="E75" s="16"/>
      <c r="F75" s="16"/>
      <c r="G75" s="16"/>
      <c r="H75" s="16"/>
      <c r="I75" s="16"/>
      <c r="J75" s="17"/>
      <c r="K75" s="18"/>
      <c r="L75" s="19"/>
    </row>
    <row r="76" spans="2:12" s="120" customFormat="1" ht="40" customHeight="1">
      <c r="B76" s="15"/>
      <c r="C76" s="74" t="s">
        <v>201</v>
      </c>
      <c r="D76" s="122"/>
      <c r="E76" s="123"/>
      <c r="F76" s="123"/>
      <c r="G76" s="122"/>
      <c r="H76" s="123"/>
      <c r="I76" s="122"/>
      <c r="J76" s="122"/>
      <c r="K76" s="124"/>
      <c r="L76" s="119"/>
    </row>
    <row r="77" spans="2:12" s="102" customFormat="1" ht="30" customHeight="1">
      <c r="B77" s="15"/>
      <c r="C77" s="111" t="s">
        <v>207</v>
      </c>
      <c r="D77" s="100"/>
      <c r="E77" s="100"/>
      <c r="F77" s="100"/>
      <c r="G77" s="100"/>
      <c r="H77" s="100"/>
      <c r="I77" s="101"/>
      <c r="K77" s="103"/>
      <c r="L77" s="89"/>
    </row>
    <row r="78" spans="2:12" ht="19">
      <c r="B78" s="95"/>
      <c r="C78" s="80" t="s">
        <v>165</v>
      </c>
      <c r="D78" s="16"/>
      <c r="E78" s="16"/>
      <c r="F78" s="16"/>
      <c r="G78" s="16"/>
      <c r="H78" s="16"/>
      <c r="I78" s="16"/>
      <c r="J78" s="17"/>
      <c r="K78" s="18"/>
      <c r="L78" s="19"/>
    </row>
    <row r="79" spans="2:12" ht="105">
      <c r="B79" s="15"/>
      <c r="C79" s="74" t="s">
        <v>166</v>
      </c>
      <c r="D79" s="16"/>
      <c r="E79" s="16"/>
      <c r="F79" s="16"/>
      <c r="G79" s="16"/>
      <c r="H79" s="16"/>
      <c r="I79" s="16"/>
      <c r="J79" s="17"/>
      <c r="K79" s="18"/>
      <c r="L79" s="19"/>
    </row>
    <row r="80" spans="2:12" s="102" customFormat="1" ht="50" customHeight="1">
      <c r="B80" s="15"/>
      <c r="C80" s="121" t="s">
        <v>167</v>
      </c>
      <c r="D80" s="100"/>
      <c r="E80" s="100"/>
      <c r="F80" s="100"/>
      <c r="G80" s="100"/>
      <c r="H80" s="100"/>
      <c r="I80" s="101"/>
      <c r="K80" s="103"/>
      <c r="L80" s="89"/>
    </row>
    <row r="81" spans="2:12" ht="19">
      <c r="B81" s="95"/>
      <c r="C81" s="80" t="s">
        <v>168</v>
      </c>
      <c r="D81" s="16"/>
      <c r="E81" s="16"/>
      <c r="F81" s="16"/>
      <c r="G81" s="16"/>
      <c r="H81" s="16"/>
      <c r="I81" s="16"/>
      <c r="J81" s="17"/>
      <c r="K81" s="18"/>
      <c r="L81" s="19"/>
    </row>
    <row r="82" spans="2:12" ht="75">
      <c r="B82" s="15"/>
      <c r="C82" s="74" t="s">
        <v>169</v>
      </c>
      <c r="D82" s="16"/>
      <c r="E82" s="16"/>
      <c r="F82" s="16"/>
      <c r="G82" s="16"/>
      <c r="H82" s="16"/>
      <c r="I82" s="16"/>
      <c r="J82" s="17"/>
      <c r="K82" s="18"/>
      <c r="L82" s="19"/>
    </row>
    <row r="83" spans="2:12" s="102" customFormat="1" ht="120">
      <c r="B83" s="15"/>
      <c r="C83" s="74" t="s">
        <v>190</v>
      </c>
      <c r="D83" s="100"/>
      <c r="E83" s="100"/>
      <c r="F83" s="100"/>
      <c r="G83" s="100"/>
      <c r="H83" s="100"/>
      <c r="I83" s="101"/>
      <c r="K83" s="103"/>
      <c r="L83" s="89"/>
    </row>
    <row r="84" spans="2:12" ht="19">
      <c r="B84" s="15"/>
      <c r="C84" s="80" t="s">
        <v>170</v>
      </c>
      <c r="D84" s="16"/>
      <c r="E84" s="16"/>
      <c r="F84" s="16"/>
      <c r="G84" s="16"/>
      <c r="H84" s="16"/>
      <c r="I84" s="16"/>
      <c r="J84" s="17"/>
      <c r="K84" s="18"/>
      <c r="L84" s="19"/>
    </row>
    <row r="85" spans="2:12" ht="105">
      <c r="B85" s="15"/>
      <c r="C85" s="74" t="s">
        <v>202</v>
      </c>
      <c r="D85" s="16"/>
      <c r="E85" s="16"/>
      <c r="F85" s="16"/>
      <c r="G85" s="16"/>
      <c r="H85" s="16"/>
      <c r="I85" s="16"/>
      <c r="J85" s="17"/>
      <c r="K85" s="18"/>
      <c r="L85" s="19"/>
    </row>
    <row r="86" spans="2:12" ht="32">
      <c r="B86" s="15"/>
      <c r="C86" s="74" t="s">
        <v>171</v>
      </c>
      <c r="D86" s="16"/>
      <c r="E86" s="16"/>
      <c r="F86" s="16"/>
      <c r="G86" s="16"/>
      <c r="H86" s="16"/>
      <c r="I86" s="16"/>
      <c r="J86" s="17"/>
      <c r="K86" s="18"/>
      <c r="L86" s="19"/>
    </row>
    <row r="87" spans="2:12" ht="19">
      <c r="B87" s="95"/>
      <c r="C87" s="80" t="s">
        <v>172</v>
      </c>
      <c r="D87" s="16"/>
      <c r="E87" s="16"/>
      <c r="F87" s="16"/>
      <c r="G87" s="16"/>
      <c r="H87" s="16"/>
      <c r="I87" s="16"/>
      <c r="J87" s="17"/>
      <c r="K87" s="18"/>
      <c r="L87" s="19"/>
    </row>
    <row r="88" spans="2:12" ht="47">
      <c r="B88" s="15"/>
      <c r="C88" s="74" t="s">
        <v>173</v>
      </c>
      <c r="D88" s="16"/>
      <c r="E88" s="16"/>
      <c r="F88" s="16"/>
      <c r="G88" s="16"/>
      <c r="H88" s="16"/>
      <c r="I88" s="16"/>
      <c r="J88" s="17"/>
      <c r="K88" s="18"/>
      <c r="L88" s="19"/>
    </row>
    <row r="89" spans="2:12" s="102" customFormat="1" ht="30" customHeight="1">
      <c r="B89" s="15"/>
      <c r="C89" s="74" t="s">
        <v>174</v>
      </c>
      <c r="D89" s="100"/>
      <c r="E89" s="100"/>
      <c r="F89" s="100"/>
      <c r="G89" s="100"/>
      <c r="H89" s="100"/>
      <c r="I89" s="101"/>
      <c r="K89" s="103"/>
      <c r="L89" s="89"/>
    </row>
    <row r="90" spans="2:12" ht="34">
      <c r="B90" s="15"/>
      <c r="C90" s="74" t="s">
        <v>175</v>
      </c>
      <c r="D90" s="16"/>
      <c r="E90" s="16"/>
      <c r="F90" s="16"/>
      <c r="G90" s="16"/>
      <c r="H90" s="16"/>
      <c r="I90" s="16"/>
      <c r="J90" s="17"/>
      <c r="K90" s="18"/>
      <c r="L90" s="19"/>
    </row>
    <row r="91" spans="2:12" ht="30">
      <c r="B91" s="15"/>
      <c r="C91" s="74" t="s">
        <v>176</v>
      </c>
      <c r="D91" s="16"/>
      <c r="E91" s="16"/>
      <c r="F91" s="16"/>
      <c r="G91" s="16"/>
      <c r="H91" s="16"/>
      <c r="I91" s="16"/>
      <c r="J91" s="17"/>
      <c r="K91" s="18"/>
      <c r="L91" s="19"/>
    </row>
    <row r="92" spans="2:12" ht="45">
      <c r="B92" s="15"/>
      <c r="C92" s="74" t="s">
        <v>191</v>
      </c>
      <c r="D92" s="16"/>
      <c r="E92" s="16"/>
      <c r="F92" s="16"/>
      <c r="G92" s="16"/>
      <c r="H92" s="16"/>
      <c r="I92" s="16"/>
      <c r="J92" s="17"/>
      <c r="K92" s="18"/>
      <c r="L92" s="19"/>
    </row>
    <row r="93" spans="2:12" ht="19">
      <c r="B93" s="15"/>
      <c r="C93" s="80" t="s">
        <v>177</v>
      </c>
      <c r="D93" s="16"/>
      <c r="E93" s="16"/>
      <c r="F93" s="16"/>
      <c r="G93" s="16"/>
      <c r="H93" s="16"/>
      <c r="I93" s="16"/>
      <c r="J93" s="17"/>
      <c r="K93" s="18"/>
      <c r="L93" s="19"/>
    </row>
    <row r="94" spans="2:12" ht="77">
      <c r="B94" s="15"/>
      <c r="C94" s="74" t="s">
        <v>180</v>
      </c>
      <c r="D94" s="16"/>
      <c r="E94" s="16"/>
      <c r="F94" s="16"/>
      <c r="G94" s="16"/>
      <c r="H94" s="16"/>
      <c r="I94" s="16"/>
      <c r="J94" s="17"/>
      <c r="K94" s="18"/>
      <c r="L94" s="19"/>
    </row>
    <row r="95" spans="2:12" ht="45">
      <c r="C95" s="74" t="s">
        <v>178</v>
      </c>
      <c r="D95" s="16"/>
      <c r="E95" s="16"/>
      <c r="F95" s="16"/>
      <c r="G95" s="16"/>
      <c r="H95" s="16"/>
      <c r="I95" s="16"/>
      <c r="J95" s="17"/>
      <c r="K95" s="18"/>
      <c r="L95" s="19"/>
    </row>
    <row r="96" spans="2:12" ht="54" customHeight="1">
      <c r="B96" s="15"/>
      <c r="C96" s="74" t="s">
        <v>179</v>
      </c>
      <c r="D96" s="16"/>
      <c r="E96" s="16"/>
      <c r="F96" s="16"/>
      <c r="G96" s="16"/>
      <c r="H96" s="16"/>
      <c r="I96" s="16"/>
      <c r="J96" s="17"/>
      <c r="K96" s="18"/>
      <c r="L96" s="19"/>
    </row>
    <row r="97" spans="2:12" ht="19">
      <c r="B97" s="15"/>
      <c r="C97" s="80" t="s">
        <v>197</v>
      </c>
      <c r="D97" s="16"/>
      <c r="E97" s="16"/>
      <c r="F97" s="16"/>
      <c r="G97" s="16"/>
      <c r="H97" s="16"/>
      <c r="I97" s="16"/>
      <c r="J97" s="17"/>
      <c r="K97" s="18"/>
      <c r="L97" s="19"/>
    </row>
    <row r="98" spans="2:12" ht="45">
      <c r="C98" s="74" t="s">
        <v>192</v>
      </c>
    </row>
    <row r="99" spans="2:12" ht="30">
      <c r="C99" s="74" t="s">
        <v>193</v>
      </c>
      <c r="D99" s="16"/>
      <c r="E99" s="16"/>
      <c r="F99" s="16"/>
      <c r="G99" s="16"/>
      <c r="H99" s="16"/>
      <c r="I99" s="16"/>
      <c r="J99" s="17"/>
      <c r="K99" s="18"/>
      <c r="L99" s="19"/>
    </row>
    <row r="100" spans="2:12" ht="30">
      <c r="C100" s="74" t="s">
        <v>181</v>
      </c>
    </row>
    <row r="101" spans="2:12" ht="66" customHeight="1">
      <c r="C101" s="74" t="s">
        <v>198</v>
      </c>
    </row>
    <row r="102" spans="2:12" ht="19">
      <c r="B102" s="15"/>
      <c r="C102" s="80" t="s">
        <v>203</v>
      </c>
      <c r="D102" s="16"/>
      <c r="E102" s="16"/>
      <c r="F102" s="16"/>
      <c r="G102" s="16"/>
      <c r="H102" s="16"/>
      <c r="I102" s="16"/>
      <c r="J102" s="17"/>
      <c r="K102" s="18"/>
      <c r="L102" s="19"/>
    </row>
    <row r="103" spans="2:12" ht="45">
      <c r="C103" s="74" t="s">
        <v>204</v>
      </c>
    </row>
    <row r="104" spans="2:12" ht="45">
      <c r="C104" s="74" t="s">
        <v>205</v>
      </c>
      <c r="D104" s="16"/>
      <c r="E104" s="16"/>
      <c r="F104" s="16"/>
      <c r="G104" s="16"/>
      <c r="H104" s="16"/>
      <c r="I104" s="16"/>
      <c r="J104" s="17"/>
      <c r="K104" s="18"/>
      <c r="L104" s="19"/>
    </row>
    <row r="105" spans="2:12" ht="45">
      <c r="C105" s="74" t="s">
        <v>210</v>
      </c>
      <c r="D105" s="16"/>
      <c r="E105" s="16"/>
      <c r="F105" s="16"/>
      <c r="G105" s="16"/>
      <c r="H105" s="16"/>
      <c r="I105" s="16"/>
      <c r="J105" s="17"/>
      <c r="K105" s="18"/>
      <c r="L105" s="19"/>
    </row>
    <row r="106" spans="2:12" ht="60">
      <c r="C106" s="74" t="s">
        <v>211</v>
      </c>
      <c r="D106" s="16"/>
      <c r="E106" s="16"/>
      <c r="F106" s="16"/>
      <c r="G106" s="16"/>
      <c r="H106" s="16"/>
      <c r="I106" s="16"/>
      <c r="J106" s="17"/>
      <c r="K106" s="18"/>
      <c r="L106" s="19"/>
    </row>
    <row r="107" spans="2:12" ht="19">
      <c r="B107" s="15"/>
      <c r="C107" s="80" t="s">
        <v>212</v>
      </c>
      <c r="D107" s="16"/>
      <c r="E107" s="16"/>
      <c r="F107" s="16"/>
      <c r="G107" s="16"/>
      <c r="H107" s="16"/>
      <c r="I107" s="16"/>
      <c r="J107" s="17"/>
      <c r="K107" s="18"/>
      <c r="L107" s="19"/>
    </row>
    <row r="108" spans="2:12" ht="60">
      <c r="C108" s="74" t="s">
        <v>213</v>
      </c>
      <c r="D108" s="16"/>
      <c r="E108" s="16"/>
      <c r="F108" s="16"/>
      <c r="G108" s="16"/>
      <c r="H108" s="16"/>
      <c r="I108" s="16"/>
      <c r="J108" s="17"/>
      <c r="K108" s="18"/>
      <c r="L108" s="19"/>
    </row>
    <row r="109" spans="2:12" ht="60">
      <c r="C109" s="74" t="s">
        <v>214</v>
      </c>
      <c r="D109" s="16"/>
      <c r="E109" s="16"/>
      <c r="F109" s="16"/>
      <c r="G109" s="16"/>
      <c r="H109" s="16"/>
      <c r="I109" s="16"/>
      <c r="J109" s="17"/>
      <c r="K109" s="18"/>
      <c r="L109" s="19"/>
    </row>
    <row r="110" spans="2:12" ht="19">
      <c r="B110" s="15"/>
      <c r="C110" s="80" t="s">
        <v>116</v>
      </c>
      <c r="D110" s="16"/>
      <c r="E110" s="16"/>
      <c r="F110" s="16"/>
      <c r="G110" s="16"/>
      <c r="H110" s="16"/>
      <c r="I110" s="16"/>
      <c r="J110" s="17"/>
      <c r="K110" s="18"/>
      <c r="L110" s="19"/>
    </row>
    <row r="111" spans="2:12" ht="60">
      <c r="C111" s="74" t="s">
        <v>215</v>
      </c>
      <c r="D111" s="16"/>
      <c r="E111" s="16"/>
      <c r="F111" s="16"/>
      <c r="G111" s="16"/>
      <c r="H111" s="16"/>
      <c r="I111" s="16"/>
      <c r="J111" s="17"/>
      <c r="K111" s="18"/>
      <c r="L111" s="19"/>
    </row>
    <row r="112" spans="2:12" ht="19">
      <c r="B112" s="15"/>
      <c r="C112" s="80" t="s">
        <v>216</v>
      </c>
      <c r="D112" s="16"/>
      <c r="E112" s="16"/>
      <c r="F112" s="16"/>
      <c r="G112" s="16"/>
      <c r="H112" s="16"/>
      <c r="I112" s="16"/>
      <c r="J112" s="17"/>
      <c r="K112" s="18"/>
      <c r="L112" s="19"/>
    </row>
    <row r="113" spans="3:12" ht="277" customHeight="1">
      <c r="C113" s="74" t="s">
        <v>217</v>
      </c>
      <c r="D113" s="16"/>
      <c r="E113" s="16"/>
      <c r="F113" s="16"/>
      <c r="G113" s="16"/>
      <c r="H113" s="16"/>
      <c r="I113" s="16"/>
      <c r="J113" s="17"/>
      <c r="K113" s="18"/>
      <c r="L113" s="19"/>
    </row>
    <row r="114" spans="3:12">
      <c r="C114" s="74"/>
      <c r="D114" s="16"/>
      <c r="E114" s="16"/>
      <c r="F114" s="16"/>
      <c r="G114" s="16"/>
      <c r="H114" s="16"/>
      <c r="I114" s="16"/>
      <c r="J114" s="17"/>
      <c r="K114" s="18"/>
      <c r="L114" s="19"/>
    </row>
    <row r="115" spans="3:12">
      <c r="C115" s="74"/>
      <c r="D115" s="16"/>
      <c r="E115" s="16"/>
      <c r="F115" s="16"/>
      <c r="G115" s="16"/>
      <c r="H115" s="16"/>
      <c r="I115" s="16"/>
      <c r="J115" s="17"/>
      <c r="K115" s="18"/>
      <c r="L115" s="19"/>
    </row>
    <row r="116" spans="3:12">
      <c r="C116" s="74"/>
      <c r="D116" s="16"/>
      <c r="E116" s="16"/>
      <c r="F116" s="16"/>
      <c r="G116" s="16"/>
      <c r="H116" s="16"/>
      <c r="I116" s="16"/>
      <c r="J116" s="17"/>
      <c r="K116" s="18"/>
      <c r="L116" s="19"/>
    </row>
    <row r="143" spans="2:11">
      <c r="B143" s="23"/>
      <c r="K143" s="24"/>
    </row>
    <row r="145" spans="2:11">
      <c r="B145" s="23"/>
      <c r="K145" s="24"/>
    </row>
    <row r="147" spans="2:11">
      <c r="B147" s="23"/>
      <c r="K147" s="24"/>
    </row>
    <row r="149" spans="2:11">
      <c r="B149" s="23"/>
      <c r="K149" s="24"/>
    </row>
    <row r="151" spans="2:11">
      <c r="B151" s="23"/>
      <c r="K151" s="24"/>
    </row>
    <row r="153" spans="2:11">
      <c r="B153" s="23"/>
      <c r="K153" s="24"/>
    </row>
    <row r="155" spans="2:11">
      <c r="B155" s="23"/>
      <c r="K155" s="24"/>
    </row>
    <row r="157" spans="2:11">
      <c r="B157" s="23"/>
      <c r="K157" s="24"/>
    </row>
    <row r="159" spans="2:11">
      <c r="B159" s="23"/>
      <c r="K159" s="24"/>
    </row>
    <row r="161" spans="2:11">
      <c r="B161" s="23"/>
      <c r="K161" s="24"/>
    </row>
    <row r="163" spans="2:11">
      <c r="B163" s="23"/>
      <c r="K163" s="24"/>
    </row>
    <row r="165" spans="2:11">
      <c r="B165" s="23"/>
      <c r="K165" s="24"/>
    </row>
    <row r="167" spans="2:11">
      <c r="B167" s="23"/>
      <c r="K167" s="24"/>
    </row>
    <row r="169" spans="2:11">
      <c r="B169" s="23"/>
      <c r="K169" s="24"/>
    </row>
    <row r="171" spans="2:11">
      <c r="B171" s="23"/>
      <c r="K171" s="24"/>
    </row>
    <row r="173" spans="2:11">
      <c r="B173" s="23"/>
      <c r="K173" s="24"/>
    </row>
    <row r="175" spans="2:11">
      <c r="K175" s="24"/>
    </row>
    <row r="201" spans="2:12" ht="18">
      <c r="B201" s="95"/>
    </row>
    <row r="202" spans="2:12">
      <c r="B202" s="15"/>
    </row>
    <row r="203" spans="2:12" s="102" customFormat="1" ht="30" customHeight="1">
      <c r="B203" s="95"/>
      <c r="C203" s="3"/>
      <c r="D203" s="100"/>
      <c r="E203" s="100"/>
      <c r="F203" s="100"/>
      <c r="G203" s="100"/>
      <c r="H203" s="100"/>
      <c r="I203" s="101"/>
      <c r="K203" s="103"/>
      <c r="L203" s="89"/>
    </row>
    <row r="204" spans="2:12">
      <c r="B204" s="15"/>
      <c r="D204" s="16"/>
      <c r="E204" s="16"/>
      <c r="F204" s="16"/>
      <c r="G204" s="16"/>
      <c r="H204" s="16"/>
      <c r="I204" s="16"/>
      <c r="J204" s="17"/>
      <c r="K204" s="18"/>
      <c r="L204" s="19"/>
    </row>
    <row r="205" spans="2:12" s="102" customFormat="1" ht="30" customHeight="1">
      <c r="B205" s="15"/>
      <c r="C205" s="3"/>
      <c r="D205" s="100"/>
      <c r="E205" s="100"/>
      <c r="F205" s="100"/>
      <c r="G205" s="100"/>
      <c r="H205" s="100"/>
      <c r="I205" s="101"/>
      <c r="K205" s="103"/>
      <c r="L205" s="89"/>
    </row>
    <row r="206" spans="2:12">
      <c r="B206" s="15"/>
      <c r="D206" s="16"/>
      <c r="E206" s="16"/>
      <c r="F206" s="16"/>
      <c r="G206" s="16"/>
      <c r="H206" s="16"/>
      <c r="I206" s="16"/>
      <c r="J206" s="17"/>
      <c r="K206" s="18"/>
      <c r="L206" s="19"/>
    </row>
    <row r="207" spans="2:12" ht="50" customHeight="1">
      <c r="B207" s="90"/>
      <c r="C207" s="121" t="s">
        <v>116</v>
      </c>
      <c r="D207" s="12"/>
      <c r="E207" s="12"/>
      <c r="F207" s="12"/>
      <c r="G207" s="12"/>
      <c r="H207" s="12"/>
      <c r="I207" s="12"/>
      <c r="J207" s="13"/>
      <c r="K207" s="14"/>
    </row>
    <row r="208" spans="2:12" ht="60">
      <c r="B208" s="104"/>
      <c r="C208" s="74" t="s">
        <v>117</v>
      </c>
      <c r="D208" s="16"/>
      <c r="E208" s="16"/>
      <c r="F208" s="16"/>
      <c r="G208" s="16"/>
      <c r="H208" s="16"/>
      <c r="I208" s="16"/>
      <c r="J208" s="17"/>
      <c r="K208" s="18"/>
      <c r="L208" s="19"/>
    </row>
    <row r="209" spans="2:12" ht="50" customHeight="1">
      <c r="B209" s="90"/>
      <c r="C209" s="121" t="s">
        <v>65</v>
      </c>
      <c r="D209" s="12"/>
      <c r="E209" s="12"/>
      <c r="F209" s="12"/>
      <c r="G209" s="12"/>
      <c r="H209" s="12"/>
      <c r="I209" s="12"/>
      <c r="J209" s="13"/>
      <c r="K209" s="14"/>
    </row>
    <row r="210" spans="2:12" s="104" customFormat="1" ht="148" customHeight="1">
      <c r="B210" s="2"/>
      <c r="C210" s="74" t="s">
        <v>115</v>
      </c>
      <c r="E210" s="4"/>
      <c r="L210" s="73"/>
    </row>
    <row r="211" spans="2:12" ht="50" customHeight="1">
      <c r="B211" s="90"/>
      <c r="C211" s="121" t="s">
        <v>209</v>
      </c>
      <c r="D211" s="12"/>
      <c r="E211" s="12"/>
      <c r="F211" s="12"/>
      <c r="G211" s="12"/>
      <c r="H211" s="12"/>
      <c r="I211" s="12"/>
      <c r="J211" s="13"/>
      <c r="K211" s="14"/>
    </row>
    <row r="212" spans="2:12" s="104" customFormat="1">
      <c r="B212" s="20" t="s">
        <v>57</v>
      </c>
      <c r="C212" s="82" t="s">
        <v>411</v>
      </c>
      <c r="E212" s="4"/>
      <c r="L212" s="73"/>
    </row>
    <row r="213" spans="2:12" s="104" customFormat="1">
      <c r="B213" s="20" t="s">
        <v>85</v>
      </c>
      <c r="C213" s="82" t="s">
        <v>410</v>
      </c>
      <c r="E213" s="4"/>
      <c r="L213" s="73"/>
    </row>
    <row r="214" spans="2:12" s="104" customFormat="1">
      <c r="B214" s="20" t="s">
        <v>86</v>
      </c>
      <c r="C214" s="82" t="s">
        <v>412</v>
      </c>
      <c r="E214" s="4"/>
      <c r="L214" s="73"/>
    </row>
    <row r="215" spans="2:12" s="104" customFormat="1">
      <c r="B215" s="20" t="s">
        <v>87</v>
      </c>
      <c r="C215" s="82" t="s">
        <v>415</v>
      </c>
      <c r="E215" s="4"/>
      <c r="L215" s="73"/>
    </row>
    <row r="216" spans="2:12" s="104" customFormat="1">
      <c r="B216" s="20" t="s">
        <v>96</v>
      </c>
      <c r="C216" s="82" t="s">
        <v>413</v>
      </c>
      <c r="E216" s="4"/>
      <c r="L216" s="73"/>
    </row>
    <row r="217" spans="2:12" s="104" customFormat="1">
      <c r="B217" s="20" t="s">
        <v>97</v>
      </c>
      <c r="C217" s="82" t="s">
        <v>414</v>
      </c>
      <c r="E217" s="4"/>
      <c r="L217" s="73"/>
    </row>
    <row r="218" spans="2:12" s="104" customFormat="1">
      <c r="B218" s="20" t="s">
        <v>98</v>
      </c>
      <c r="C218" s="82" t="s">
        <v>416</v>
      </c>
      <c r="E218" s="4"/>
      <c r="L218" s="73"/>
    </row>
    <row r="219" spans="2:12" s="104" customFormat="1">
      <c r="B219" s="20" t="s">
        <v>99</v>
      </c>
      <c r="C219" s="82" t="s">
        <v>417</v>
      </c>
      <c r="E219" s="4"/>
      <c r="L219" s="73"/>
    </row>
    <row r="220" spans="2:12" s="104" customFormat="1">
      <c r="B220" s="20" t="s">
        <v>58</v>
      </c>
      <c r="C220" s="82" t="s">
        <v>418</v>
      </c>
      <c r="E220" s="4"/>
      <c r="L220" s="73"/>
    </row>
    <row r="221" spans="2:12" s="104" customFormat="1">
      <c r="B221" s="20" t="s">
        <v>161</v>
      </c>
      <c r="C221" s="82" t="s">
        <v>419</v>
      </c>
      <c r="E221" s="4"/>
      <c r="L221" s="73"/>
    </row>
    <row r="222" spans="2:12" s="104" customFormat="1">
      <c r="B222" s="20" t="s">
        <v>408</v>
      </c>
      <c r="C222" s="82" t="s">
        <v>420</v>
      </c>
      <c r="E222" s="4"/>
      <c r="L222" s="73"/>
    </row>
    <row r="223" spans="2:12" s="104" customFormat="1">
      <c r="B223" s="20" t="s">
        <v>409</v>
      </c>
      <c r="C223" s="82" t="s">
        <v>421</v>
      </c>
      <c r="E223" s="4"/>
      <c r="L223" s="73"/>
    </row>
    <row r="224" spans="2:12" s="104" customFormat="1">
      <c r="B224" s="20" t="s">
        <v>423</v>
      </c>
      <c r="C224" s="82" t="s">
        <v>422</v>
      </c>
      <c r="E224" s="4"/>
      <c r="L224" s="73"/>
    </row>
    <row r="225" spans="2:12" s="104" customFormat="1">
      <c r="B225" s="20" t="s">
        <v>424</v>
      </c>
      <c r="C225" s="82" t="s">
        <v>451</v>
      </c>
      <c r="E225" s="4"/>
      <c r="L225" s="73"/>
    </row>
    <row r="226" spans="2:12" s="104" customFormat="1">
      <c r="B226" s="20" t="s">
        <v>425</v>
      </c>
      <c r="C226" s="82" t="s">
        <v>452</v>
      </c>
      <c r="E226" s="4"/>
      <c r="L226" s="73"/>
    </row>
    <row r="227" spans="2:12" s="104" customFormat="1">
      <c r="B227" s="20" t="s">
        <v>426</v>
      </c>
      <c r="C227" s="82" t="s">
        <v>453</v>
      </c>
      <c r="E227" s="4"/>
      <c r="L227" s="73"/>
    </row>
    <row r="228" spans="2:12" s="104" customFormat="1">
      <c r="B228" s="20" t="s">
        <v>427</v>
      </c>
      <c r="C228" s="82" t="s">
        <v>454</v>
      </c>
      <c r="E228" s="4"/>
      <c r="L228" s="73"/>
    </row>
    <row r="229" spans="2:12" s="104" customFormat="1">
      <c r="B229" s="20" t="s">
        <v>428</v>
      </c>
      <c r="C229" s="82" t="s">
        <v>455</v>
      </c>
      <c r="E229" s="4"/>
      <c r="L229" s="73"/>
    </row>
    <row r="230" spans="2:12" s="104" customFormat="1">
      <c r="B230" s="20" t="s">
        <v>429</v>
      </c>
      <c r="C230" s="82" t="s">
        <v>456</v>
      </c>
      <c r="E230" s="4"/>
      <c r="L230" s="73"/>
    </row>
    <row r="231" spans="2:12" s="104" customFormat="1">
      <c r="B231" s="20" t="s">
        <v>430</v>
      </c>
      <c r="C231" s="82" t="s">
        <v>457</v>
      </c>
      <c r="E231" s="4"/>
      <c r="L231" s="73"/>
    </row>
    <row r="232" spans="2:12" s="104" customFormat="1">
      <c r="B232" s="20" t="s">
        <v>56</v>
      </c>
      <c r="C232" s="82" t="s">
        <v>458</v>
      </c>
      <c r="E232" s="4"/>
      <c r="L232" s="73"/>
    </row>
    <row r="233" spans="2:12" s="104" customFormat="1">
      <c r="B233" s="20" t="s">
        <v>431</v>
      </c>
      <c r="C233" s="82" t="s">
        <v>459</v>
      </c>
      <c r="E233" s="4"/>
      <c r="L233" s="73"/>
    </row>
    <row r="234" spans="2:12" s="104" customFormat="1">
      <c r="B234" s="20" t="s">
        <v>432</v>
      </c>
      <c r="C234" s="82" t="s">
        <v>460</v>
      </c>
      <c r="E234" s="4"/>
      <c r="L234" s="73"/>
    </row>
    <row r="235" spans="2:12" s="104" customFormat="1">
      <c r="B235" s="20" t="s">
        <v>433</v>
      </c>
      <c r="C235" s="82" t="s">
        <v>461</v>
      </c>
      <c r="E235" s="4"/>
      <c r="L235" s="73"/>
    </row>
    <row r="236" spans="2:12" s="104" customFormat="1">
      <c r="B236" s="20" t="s">
        <v>59</v>
      </c>
      <c r="C236" s="82" t="s">
        <v>462</v>
      </c>
      <c r="E236" s="4"/>
      <c r="L236" s="73"/>
    </row>
    <row r="237" spans="2:12" s="104" customFormat="1">
      <c r="B237" s="20" t="s">
        <v>434</v>
      </c>
      <c r="C237" s="82" t="s">
        <v>463</v>
      </c>
      <c r="E237" s="4"/>
      <c r="L237" s="73"/>
    </row>
    <row r="238" spans="2:12" s="104" customFormat="1">
      <c r="B238" s="20" t="s">
        <v>435</v>
      </c>
      <c r="C238" s="82" t="s">
        <v>464</v>
      </c>
      <c r="E238" s="4"/>
      <c r="L238" s="73"/>
    </row>
    <row r="239" spans="2:12" s="104" customFormat="1">
      <c r="B239" s="20" t="s">
        <v>436</v>
      </c>
      <c r="C239" s="82" t="s">
        <v>465</v>
      </c>
      <c r="E239" s="4"/>
      <c r="L239" s="73"/>
    </row>
    <row r="240" spans="2:12" s="104" customFormat="1">
      <c r="B240" s="20" t="s">
        <v>437</v>
      </c>
      <c r="C240" s="82" t="s">
        <v>466</v>
      </c>
      <c r="E240" s="4"/>
      <c r="L240" s="73"/>
    </row>
    <row r="241" spans="2:12" s="104" customFormat="1">
      <c r="B241" s="20" t="s">
        <v>438</v>
      </c>
      <c r="C241" s="82" t="s">
        <v>467</v>
      </c>
      <c r="E241" s="4"/>
      <c r="L241" s="73"/>
    </row>
    <row r="242" spans="2:12" s="104" customFormat="1">
      <c r="B242" s="20" t="s">
        <v>439</v>
      </c>
      <c r="C242" s="82" t="s">
        <v>468</v>
      </c>
      <c r="E242" s="4"/>
      <c r="L242" s="73"/>
    </row>
    <row r="243" spans="2:12" s="104" customFormat="1">
      <c r="B243" s="20" t="s">
        <v>440</v>
      </c>
      <c r="C243" s="82" t="s">
        <v>469</v>
      </c>
      <c r="E243" s="4"/>
      <c r="L243" s="73"/>
    </row>
    <row r="244" spans="2:12" s="104" customFormat="1">
      <c r="B244" s="20" t="s">
        <v>441</v>
      </c>
      <c r="C244" s="82" t="s">
        <v>470</v>
      </c>
      <c r="E244" s="4"/>
      <c r="L244" s="73"/>
    </row>
    <row r="245" spans="2:12" s="104" customFormat="1">
      <c r="B245" s="20" t="s">
        <v>442</v>
      </c>
      <c r="C245" s="82" t="s">
        <v>471</v>
      </c>
      <c r="E245" s="4"/>
      <c r="L245" s="73"/>
    </row>
    <row r="246" spans="2:12" s="104" customFormat="1">
      <c r="B246" s="20" t="s">
        <v>443</v>
      </c>
      <c r="C246" s="82" t="s">
        <v>472</v>
      </c>
      <c r="E246" s="4"/>
      <c r="L246" s="73"/>
    </row>
    <row r="247" spans="2:12" s="104" customFormat="1">
      <c r="B247" s="20" t="s">
        <v>444</v>
      </c>
      <c r="C247" s="82" t="s">
        <v>473</v>
      </c>
      <c r="E247" s="4"/>
      <c r="L247" s="73"/>
    </row>
    <row r="248" spans="2:12" s="104" customFormat="1">
      <c r="B248" s="20" t="s">
        <v>445</v>
      </c>
      <c r="C248" s="82" t="s">
        <v>474</v>
      </c>
      <c r="E248" s="4"/>
      <c r="L248" s="73"/>
    </row>
    <row r="249" spans="2:12" s="104" customFormat="1">
      <c r="B249" s="20" t="s">
        <v>446</v>
      </c>
      <c r="C249" s="82" t="s">
        <v>475</v>
      </c>
      <c r="E249" s="4"/>
      <c r="L249" s="73"/>
    </row>
    <row r="250" spans="2:12" s="104" customFormat="1">
      <c r="B250" s="20" t="s">
        <v>447</v>
      </c>
      <c r="C250" s="82" t="s">
        <v>476</v>
      </c>
      <c r="E250" s="4"/>
      <c r="L250" s="73"/>
    </row>
    <row r="251" spans="2:12" s="104" customFormat="1">
      <c r="B251" s="20" t="s">
        <v>448</v>
      </c>
      <c r="C251" s="82" t="s">
        <v>477</v>
      </c>
      <c r="E251" s="4"/>
      <c r="L251" s="73"/>
    </row>
    <row r="252" spans="2:12" s="104" customFormat="1">
      <c r="B252" s="20" t="s">
        <v>449</v>
      </c>
      <c r="C252" s="82" t="s">
        <v>102</v>
      </c>
      <c r="E252" s="4"/>
      <c r="L252" s="73"/>
    </row>
    <row r="253" spans="2:12" s="104" customFormat="1">
      <c r="B253" s="20" t="s">
        <v>450</v>
      </c>
      <c r="C253" s="82" t="s">
        <v>478</v>
      </c>
      <c r="E253" s="4"/>
      <c r="L253" s="73"/>
    </row>
    <row r="254" spans="2:12" ht="50" customHeight="1">
      <c r="B254" s="90"/>
      <c r="C254" s="121" t="s">
        <v>64</v>
      </c>
      <c r="D254" s="12"/>
      <c r="E254" s="12"/>
      <c r="F254" s="12"/>
      <c r="G254" s="12"/>
      <c r="H254" s="12"/>
      <c r="I254" s="12"/>
      <c r="J254" s="13"/>
      <c r="K254" s="14"/>
    </row>
    <row r="255" spans="2:12" s="104" customFormat="1" ht="16">
      <c r="B255" s="20" t="s">
        <v>479</v>
      </c>
      <c r="C255" s="72" t="s">
        <v>63</v>
      </c>
      <c r="E255" s="4"/>
      <c r="L255" s="73"/>
    </row>
    <row r="256" spans="2:12" s="104" customFormat="1" ht="16">
      <c r="B256" s="20" t="s">
        <v>480</v>
      </c>
      <c r="C256" s="72" t="s">
        <v>61</v>
      </c>
      <c r="E256" s="4"/>
      <c r="L256" s="73"/>
    </row>
    <row r="257" spans="1:176" s="104" customFormat="1" ht="16">
      <c r="B257" s="20" t="s">
        <v>481</v>
      </c>
      <c r="C257" s="72" t="s">
        <v>60</v>
      </c>
      <c r="E257" s="4"/>
      <c r="L257" s="73"/>
    </row>
    <row r="258" spans="1:176" s="104" customFormat="1" ht="16">
      <c r="B258" s="20" t="s">
        <v>482</v>
      </c>
      <c r="C258" s="72" t="s">
        <v>62</v>
      </c>
      <c r="E258" s="4"/>
      <c r="L258" s="73"/>
    </row>
    <row r="259" spans="1:176" s="104" customFormat="1" ht="16">
      <c r="B259" s="20" t="s">
        <v>483</v>
      </c>
      <c r="C259" s="72" t="s">
        <v>100</v>
      </c>
      <c r="E259" s="4"/>
      <c r="L259" s="73"/>
    </row>
    <row r="260" spans="1:176" s="104" customFormat="1" ht="16">
      <c r="B260" s="20" t="s">
        <v>484</v>
      </c>
      <c r="C260" s="72" t="s">
        <v>101</v>
      </c>
      <c r="E260" s="4"/>
      <c r="L260" s="73"/>
    </row>
    <row r="261" spans="1:176" s="104" customFormat="1" ht="16">
      <c r="B261" s="20" t="s">
        <v>485</v>
      </c>
      <c r="C261" s="72" t="s">
        <v>102</v>
      </c>
      <c r="E261" s="4"/>
      <c r="L261" s="73"/>
    </row>
    <row r="262" spans="1:176" s="104" customFormat="1" ht="16">
      <c r="B262" s="20" t="s">
        <v>486</v>
      </c>
      <c r="C262" s="72" t="s">
        <v>103</v>
      </c>
      <c r="E262" s="4"/>
      <c r="L262" s="73"/>
    </row>
    <row r="263" spans="1:176" s="104" customFormat="1" ht="16">
      <c r="B263" s="20" t="s">
        <v>487</v>
      </c>
      <c r="C263" s="72" t="s">
        <v>104</v>
      </c>
      <c r="E263" s="4"/>
      <c r="L263" s="73"/>
    </row>
    <row r="264" spans="1:176" s="104" customFormat="1" ht="16">
      <c r="B264" s="20" t="s">
        <v>488</v>
      </c>
      <c r="C264" s="72" t="s">
        <v>162</v>
      </c>
      <c r="E264" s="4"/>
      <c r="L264" s="73"/>
    </row>
    <row r="265" spans="1:176" s="104" customFormat="1" ht="16">
      <c r="B265" s="20" t="s">
        <v>489</v>
      </c>
      <c r="C265" s="72" t="s">
        <v>407</v>
      </c>
      <c r="E265" s="4"/>
      <c r="L265" s="73"/>
    </row>
    <row r="266" spans="1:176" s="104" customFormat="1" ht="16">
      <c r="B266" s="20" t="s">
        <v>490</v>
      </c>
      <c r="C266" s="176" t="s">
        <v>378</v>
      </c>
      <c r="E266" s="4"/>
      <c r="L266" s="73"/>
    </row>
    <row r="267" spans="1:176" s="104" customFormat="1" ht="16">
      <c r="B267" s="20" t="s">
        <v>493</v>
      </c>
      <c r="C267" s="176" t="s">
        <v>379</v>
      </c>
      <c r="E267" s="4"/>
      <c r="L267" s="73"/>
    </row>
    <row r="268" spans="1:176" ht="50" customHeight="1">
      <c r="B268" s="90"/>
      <c r="C268" s="121" t="s">
        <v>509</v>
      </c>
      <c r="D268" s="12"/>
      <c r="E268" s="12"/>
      <c r="F268" s="12"/>
      <c r="G268" s="12"/>
      <c r="H268" s="12"/>
      <c r="I268" s="12"/>
      <c r="J268" s="13"/>
      <c r="K268" s="14"/>
    </row>
    <row r="269" spans="1:176" s="5" customFormat="1">
      <c r="A269" s="2"/>
      <c r="B269" s="82" t="s">
        <v>57</v>
      </c>
      <c r="C269" s="104" t="s">
        <v>63</v>
      </c>
      <c r="D269" s="2"/>
      <c r="E269" s="4"/>
      <c r="F269" s="2"/>
      <c r="G269" s="2"/>
      <c r="H269" s="2"/>
      <c r="I269" s="2"/>
      <c r="J269" s="2"/>
      <c r="K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row>
    <row r="270" spans="1:176" s="5" customFormat="1">
      <c r="A270" s="2"/>
      <c r="B270" s="82" t="s">
        <v>85</v>
      </c>
      <c r="C270" s="104" t="s">
        <v>61</v>
      </c>
      <c r="D270" s="2"/>
      <c r="E270" s="4"/>
      <c r="F270" s="2"/>
      <c r="G270" s="2"/>
      <c r="H270" s="2"/>
      <c r="I270" s="2"/>
      <c r="J270" s="2"/>
      <c r="K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row>
    <row r="271" spans="1:176" s="5" customFormat="1">
      <c r="A271" s="2"/>
      <c r="B271" s="82" t="s">
        <v>86</v>
      </c>
      <c r="C271" s="104" t="s">
        <v>60</v>
      </c>
      <c r="D271" s="2"/>
      <c r="E271" s="4"/>
      <c r="F271" s="2"/>
      <c r="G271" s="2"/>
      <c r="H271" s="2"/>
      <c r="I271" s="2"/>
      <c r="J271" s="2"/>
      <c r="K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row>
    <row r="272" spans="1:176" s="5" customFormat="1">
      <c r="A272" s="2"/>
      <c r="B272" s="82" t="s">
        <v>87</v>
      </c>
      <c r="C272" s="104" t="s">
        <v>62</v>
      </c>
      <c r="D272" s="2"/>
      <c r="E272" s="4"/>
      <c r="F272" s="2"/>
      <c r="G272" s="2"/>
      <c r="H272" s="2"/>
      <c r="I272" s="2"/>
      <c r="J272" s="2"/>
      <c r="K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row>
    <row r="273" spans="1:176" s="5" customFormat="1">
      <c r="A273" s="2"/>
      <c r="B273" s="82" t="s">
        <v>96</v>
      </c>
      <c r="C273" s="104" t="s">
        <v>100</v>
      </c>
      <c r="D273" s="2"/>
      <c r="E273" s="4"/>
      <c r="F273" s="2"/>
      <c r="G273" s="2"/>
      <c r="H273" s="2"/>
      <c r="I273" s="2"/>
      <c r="J273" s="2"/>
      <c r="K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row>
    <row r="274" spans="1:176" s="5" customFormat="1">
      <c r="A274" s="2"/>
      <c r="B274" s="82" t="s">
        <v>97</v>
      </c>
      <c r="C274" s="104" t="s">
        <v>101</v>
      </c>
      <c r="D274" s="2"/>
      <c r="E274" s="4"/>
      <c r="F274" s="2"/>
      <c r="G274" s="2"/>
      <c r="H274" s="2"/>
      <c r="I274" s="2"/>
      <c r="J274" s="2"/>
      <c r="K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row>
    <row r="275" spans="1:176" s="5" customFormat="1">
      <c r="A275" s="2"/>
      <c r="B275" s="82" t="s">
        <v>98</v>
      </c>
      <c r="C275" s="104" t="s">
        <v>102</v>
      </c>
      <c r="D275" s="2"/>
      <c r="E275" s="4"/>
      <c r="F275" s="2"/>
      <c r="G275" s="2"/>
      <c r="H275" s="2"/>
      <c r="I275" s="2"/>
      <c r="J275" s="2"/>
      <c r="K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row>
    <row r="276" spans="1:176" s="5" customFormat="1">
      <c r="A276" s="2"/>
      <c r="B276" s="82" t="s">
        <v>99</v>
      </c>
      <c r="C276" s="104" t="s">
        <v>103</v>
      </c>
      <c r="D276" s="2"/>
      <c r="E276" s="4"/>
      <c r="F276" s="2"/>
      <c r="G276" s="2"/>
      <c r="H276" s="2"/>
      <c r="I276" s="2"/>
      <c r="J276" s="2"/>
      <c r="K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row>
    <row r="277" spans="1:176" s="5" customFormat="1">
      <c r="A277" s="2"/>
      <c r="B277" s="82" t="s">
        <v>58</v>
      </c>
      <c r="C277" s="104" t="s">
        <v>104</v>
      </c>
      <c r="D277" s="2"/>
      <c r="E277" s="4"/>
      <c r="F277" s="2"/>
      <c r="G277" s="2"/>
      <c r="H277" s="2"/>
      <c r="I277" s="2"/>
      <c r="J277" s="2"/>
      <c r="K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row>
    <row r="278" spans="1:176" s="104" customFormat="1">
      <c r="B278" s="2"/>
      <c r="C278" s="74"/>
      <c r="E278" s="4"/>
      <c r="L278" s="73"/>
    </row>
    <row r="279" spans="1:176" s="104" customFormat="1">
      <c r="B279" s="2"/>
      <c r="C279" s="74"/>
      <c r="E279" s="4"/>
      <c r="L279" s="73"/>
    </row>
    <row r="280" spans="1:176" s="104" customFormat="1">
      <c r="B280" s="2"/>
      <c r="C280" s="74"/>
      <c r="E280" s="4"/>
      <c r="L280" s="73"/>
    </row>
    <row r="281" spans="1:176" s="104" customFormat="1">
      <c r="B281" s="2"/>
      <c r="C281" s="74"/>
      <c r="E281" s="4"/>
      <c r="L281" s="73"/>
    </row>
    <row r="282" spans="1:176" s="104" customFormat="1">
      <c r="B282" s="2"/>
      <c r="C282" s="74"/>
      <c r="E282" s="4"/>
      <c r="L282" s="73"/>
    </row>
    <row r="283" spans="1:176" s="104" customFormat="1">
      <c r="B283" s="2"/>
      <c r="C283" s="74"/>
      <c r="E283" s="4"/>
      <c r="L283" s="73"/>
    </row>
    <row r="284" spans="1:176" s="104" customFormat="1">
      <c r="B284" s="2"/>
      <c r="C284" s="74"/>
      <c r="E284" s="4"/>
      <c r="L284" s="73"/>
    </row>
    <row r="285" spans="1:176" s="104" customFormat="1">
      <c r="B285" s="2"/>
      <c r="C285" s="74"/>
      <c r="E285" s="4"/>
      <c r="L285" s="73"/>
    </row>
    <row r="286" spans="1:176" s="104" customFormat="1">
      <c r="B286" s="2"/>
      <c r="C286" s="74"/>
      <c r="E286" s="4"/>
      <c r="L286" s="73"/>
    </row>
    <row r="287" spans="1:176" s="104" customFormat="1">
      <c r="B287" s="2"/>
      <c r="C287" s="74"/>
      <c r="E287" s="4"/>
      <c r="L287" s="73"/>
    </row>
    <row r="288" spans="1:176" s="104" customFormat="1">
      <c r="B288" s="2"/>
      <c r="C288" s="74"/>
      <c r="E288" s="4"/>
      <c r="L288" s="73"/>
    </row>
    <row r="289" spans="2:12" s="104" customFormat="1">
      <c r="B289" s="2"/>
      <c r="C289" s="74"/>
      <c r="E289" s="4"/>
      <c r="L289" s="73"/>
    </row>
    <row r="290" spans="2:12" s="104" customFormat="1">
      <c r="B290" s="2"/>
      <c r="C290" s="74"/>
      <c r="E290" s="4"/>
      <c r="L290" s="73"/>
    </row>
    <row r="291" spans="2:12" s="104" customFormat="1">
      <c r="B291" s="2"/>
      <c r="C291" s="74"/>
      <c r="E291" s="4"/>
      <c r="L291" s="73"/>
    </row>
    <row r="292" spans="2:12" s="104" customFormat="1">
      <c r="B292" s="2"/>
      <c r="C292" s="74"/>
      <c r="E292" s="4"/>
      <c r="L292" s="73"/>
    </row>
    <row r="293" spans="2:12" s="104" customFormat="1">
      <c r="B293" s="2"/>
      <c r="C293" s="74"/>
      <c r="E293" s="4"/>
      <c r="L293" s="73"/>
    </row>
    <row r="294" spans="2:12" s="104" customFormat="1">
      <c r="B294" s="2"/>
      <c r="C294" s="74"/>
      <c r="E294" s="4"/>
      <c r="L294" s="73"/>
    </row>
    <row r="295" spans="2:12" s="104" customFormat="1">
      <c r="B295" s="2"/>
      <c r="C295" s="74"/>
      <c r="E295" s="4"/>
      <c r="L295" s="73"/>
    </row>
    <row r="296" spans="2:12" s="104" customFormat="1">
      <c r="B296" s="2"/>
      <c r="C296" s="74"/>
      <c r="E296" s="4"/>
      <c r="L296" s="73"/>
    </row>
    <row r="297" spans="2:12" s="104" customFormat="1">
      <c r="B297" s="2"/>
      <c r="C297" s="74"/>
      <c r="E297" s="4"/>
      <c r="L297" s="73"/>
    </row>
    <row r="298" spans="2:12" s="104" customFormat="1">
      <c r="B298" s="2"/>
      <c r="C298" s="74"/>
      <c r="E298" s="4"/>
      <c r="L298" s="73"/>
    </row>
    <row r="299" spans="2:12" s="104" customFormat="1">
      <c r="B299" s="2"/>
      <c r="C299" s="74"/>
      <c r="E299" s="4"/>
      <c r="L299" s="73"/>
    </row>
    <row r="300" spans="2:12" s="104" customFormat="1">
      <c r="B300" s="2"/>
      <c r="C300" s="74"/>
      <c r="E300" s="4"/>
      <c r="L300" s="73"/>
    </row>
    <row r="301" spans="2:12" s="104" customFormat="1">
      <c r="B301" s="2"/>
      <c r="C301" s="74"/>
      <c r="E301" s="4"/>
      <c r="L301" s="73"/>
    </row>
    <row r="302" spans="2:12" s="104" customFormat="1">
      <c r="B302" s="2"/>
      <c r="C302" s="74"/>
      <c r="E302" s="4"/>
      <c r="L302" s="73"/>
    </row>
    <row r="303" spans="2:12" s="104" customFormat="1">
      <c r="B303" s="2"/>
      <c r="C303" s="74"/>
      <c r="E303" s="4"/>
      <c r="L303" s="73"/>
    </row>
    <row r="304" spans="2:12" s="104" customFormat="1">
      <c r="B304" s="2"/>
      <c r="C304" s="74"/>
      <c r="E304" s="4"/>
      <c r="L304" s="73"/>
    </row>
    <row r="305" spans="2:12" s="104" customFormat="1">
      <c r="B305" s="2"/>
      <c r="C305" s="74"/>
      <c r="E305" s="4"/>
      <c r="L305" s="73"/>
    </row>
    <row r="306" spans="2:12" s="104" customFormat="1">
      <c r="B306" s="2"/>
      <c r="C306" s="74"/>
      <c r="E306" s="4"/>
      <c r="L306" s="73"/>
    </row>
    <row r="307" spans="2:12" s="104" customFormat="1">
      <c r="B307" s="2"/>
      <c r="C307" s="74"/>
      <c r="E307" s="4"/>
      <c r="L307" s="73"/>
    </row>
    <row r="308" spans="2:12" s="104" customFormat="1">
      <c r="B308" s="2"/>
      <c r="C308" s="74"/>
      <c r="E308" s="4"/>
      <c r="L308" s="73"/>
    </row>
    <row r="309" spans="2:12" s="104" customFormat="1">
      <c r="B309" s="2"/>
      <c r="C309" s="74"/>
      <c r="E309" s="4"/>
      <c r="L309" s="73"/>
    </row>
    <row r="310" spans="2:12" s="104" customFormat="1">
      <c r="B310" s="2"/>
      <c r="C310" s="74"/>
      <c r="E310" s="4"/>
      <c r="L310" s="73"/>
    </row>
    <row r="311" spans="2:12" s="104" customFormat="1">
      <c r="B311" s="2"/>
      <c r="C311" s="74"/>
      <c r="E311" s="4"/>
      <c r="L311" s="73"/>
    </row>
    <row r="312" spans="2:12" s="104" customFormat="1">
      <c r="B312" s="2"/>
      <c r="C312" s="74"/>
      <c r="E312" s="4"/>
      <c r="L312" s="73"/>
    </row>
    <row r="313" spans="2:12" s="104" customFormat="1">
      <c r="B313" s="2"/>
      <c r="C313" s="74"/>
      <c r="E313" s="4"/>
      <c r="L313" s="73"/>
    </row>
    <row r="314" spans="2:12" s="104" customFormat="1">
      <c r="B314" s="2"/>
      <c r="C314" s="74"/>
      <c r="E314" s="4"/>
      <c r="L314" s="73"/>
    </row>
    <row r="315" spans="2:12" s="104" customFormat="1">
      <c r="B315" s="2"/>
      <c r="C315" s="74"/>
      <c r="E315" s="4"/>
      <c r="L315" s="73"/>
    </row>
    <row r="316" spans="2:12" s="104" customFormat="1">
      <c r="B316" s="2"/>
      <c r="C316" s="74"/>
      <c r="E316" s="4"/>
      <c r="L316" s="73"/>
    </row>
    <row r="317" spans="2:12" s="104" customFormat="1">
      <c r="B317" s="2"/>
      <c r="C317" s="74"/>
      <c r="E317" s="4"/>
      <c r="L317" s="73"/>
    </row>
    <row r="318" spans="2:12" s="104" customFormat="1">
      <c r="B318" s="2"/>
      <c r="C318" s="74"/>
      <c r="E318" s="4"/>
      <c r="L318" s="73"/>
    </row>
    <row r="319" spans="2:12" s="104" customFormat="1">
      <c r="B319" s="2"/>
      <c r="C319" s="74"/>
      <c r="E319" s="4"/>
      <c r="L319" s="73"/>
    </row>
    <row r="320" spans="2:12" s="104" customFormat="1">
      <c r="B320" s="2"/>
      <c r="C320" s="74"/>
      <c r="E320" s="4"/>
      <c r="L320" s="73"/>
    </row>
    <row r="321" spans="2:12" s="104" customFormat="1">
      <c r="B321" s="2"/>
      <c r="C321" s="74"/>
      <c r="E321" s="4"/>
      <c r="L321" s="73"/>
    </row>
    <row r="322" spans="2:12" s="104" customFormat="1">
      <c r="B322" s="2"/>
      <c r="C322" s="74"/>
      <c r="E322" s="4"/>
      <c r="L322" s="73"/>
    </row>
    <row r="323" spans="2:12" s="104" customFormat="1">
      <c r="B323" s="2"/>
      <c r="C323" s="74"/>
      <c r="E323" s="4"/>
      <c r="L323" s="73"/>
    </row>
    <row r="324" spans="2:12" s="104" customFormat="1">
      <c r="B324" s="2"/>
      <c r="C324" s="74"/>
      <c r="E324" s="4"/>
      <c r="L324" s="73"/>
    </row>
    <row r="325" spans="2:12" s="104" customFormat="1">
      <c r="B325" s="2"/>
      <c r="C325" s="74"/>
      <c r="E325" s="4"/>
      <c r="L325" s="73"/>
    </row>
    <row r="326" spans="2:12" s="104" customFormat="1">
      <c r="B326" s="2"/>
      <c r="C326" s="74"/>
      <c r="E326" s="4"/>
      <c r="L326" s="73"/>
    </row>
    <row r="327" spans="2:12" s="104" customFormat="1">
      <c r="B327" s="2"/>
      <c r="C327" s="74"/>
      <c r="E327" s="4"/>
      <c r="L327" s="73"/>
    </row>
    <row r="328" spans="2:12" s="104" customFormat="1">
      <c r="B328" s="2"/>
      <c r="C328" s="74"/>
      <c r="E328" s="4"/>
      <c r="L328" s="73"/>
    </row>
    <row r="329" spans="2:12" s="104" customFormat="1">
      <c r="B329" s="2"/>
      <c r="C329" s="74"/>
      <c r="E329" s="4"/>
      <c r="L329" s="73"/>
    </row>
    <row r="330" spans="2:12" s="104" customFormat="1">
      <c r="B330" s="2"/>
      <c r="C330" s="74"/>
      <c r="E330" s="4"/>
      <c r="L330" s="73"/>
    </row>
    <row r="331" spans="2:12" s="104" customFormat="1">
      <c r="B331" s="2"/>
      <c r="C331" s="74"/>
      <c r="E331" s="4"/>
      <c r="L331" s="73"/>
    </row>
    <row r="332" spans="2:12" s="104" customFormat="1">
      <c r="B332" s="2"/>
      <c r="C332" s="74"/>
      <c r="E332" s="4"/>
      <c r="L332" s="73"/>
    </row>
    <row r="333" spans="2:12" s="104" customFormat="1">
      <c r="B333" s="2"/>
      <c r="C333" s="74"/>
      <c r="E333" s="4"/>
      <c r="L333" s="73"/>
    </row>
    <row r="334" spans="2:12" s="104" customFormat="1">
      <c r="B334" s="2"/>
      <c r="C334" s="74"/>
      <c r="E334" s="4"/>
      <c r="L334" s="73"/>
    </row>
    <row r="335" spans="2:12" s="104" customFormat="1">
      <c r="B335" s="2"/>
      <c r="C335" s="74"/>
      <c r="E335" s="4"/>
      <c r="L335" s="73"/>
    </row>
    <row r="336" spans="2:12" s="104" customFormat="1">
      <c r="B336" s="2"/>
      <c r="C336" s="74"/>
      <c r="E336" s="4"/>
      <c r="L336" s="73"/>
    </row>
    <row r="337" spans="2:12" s="104" customFormat="1">
      <c r="B337" s="2"/>
      <c r="C337" s="74"/>
      <c r="E337" s="4"/>
      <c r="L337" s="73"/>
    </row>
    <row r="338" spans="2:12" s="104" customFormat="1">
      <c r="B338" s="2"/>
      <c r="C338" s="74"/>
      <c r="E338" s="4"/>
      <c r="L338" s="73"/>
    </row>
  </sheetData>
  <hyperlinks>
    <hyperlink ref="C273" r:id="rId1" xr:uid="{9E299C4F-5BB8-EB41-A9C1-E07E97117BDA}"/>
    <hyperlink ref="C270" r:id="rId2" xr:uid="{2EC82D56-1B5C-894F-AEA0-6263C3E7D066}"/>
    <hyperlink ref="C271" r:id="rId3" xr:uid="{42BE7F5A-D98E-E945-B375-3D2FF56F59BF}"/>
    <hyperlink ref="C272" r:id="rId4" xr:uid="{02C3475D-78D5-C841-B699-B77E8731DE64}"/>
    <hyperlink ref="C269" r:id="rId5" xr:uid="{EE51CD50-6784-C740-B113-DEFAA08B7425}"/>
    <hyperlink ref="C274" r:id="rId6" xr:uid="{B2B9062A-D3D5-3D47-8B86-5611F250FE3D}"/>
    <hyperlink ref="C275" r:id="rId7" xr:uid="{B29C8473-0A86-634B-83DF-8F531B4FE9B1}"/>
    <hyperlink ref="C276:G276" r:id="rId8" display=" Marks J, Lubetsky J, Steiner BA, Faerden T, Lindstad T, et al. (2006) Metal Industry Emissions. IPCC Guidelines for National Greenhouse Gas Inventories, Chapter 4." xr:uid="{9F20839F-3EFE-A040-A1ED-6E4CA8B8168B}"/>
    <hyperlink ref="C277" r:id="rId9" display="https://www.researchgate.net/publication/305824575_Life_Cycle_Analysis_of_the_Embodied_Carbon_Emissions_from_14_Wind_Turbines_with_Rated_Powers_between_50_Kw_and_34_Mw" xr:uid="{5797A712-A406-5449-A8E1-82E32F62BE63}"/>
    <hyperlink ref="C256" r:id="rId10" xr:uid="{9E5410E2-3C24-E341-852C-70023D33433A}"/>
    <hyperlink ref="C257" r:id="rId11" xr:uid="{8F828A81-054E-C447-B15D-DA41A756F7A7}"/>
    <hyperlink ref="C258" r:id="rId12" xr:uid="{F6D58723-6C1F-FE4F-B48A-9C1410BDE2E8}"/>
    <hyperlink ref="C255" r:id="rId13" xr:uid="{BEB622DA-33A0-9F4B-BB8A-19CF00D73B4C}"/>
    <hyperlink ref="C259" r:id="rId14" xr:uid="{4B282B31-0779-2745-B47B-78D5075B9395}"/>
    <hyperlink ref="C260" r:id="rId15" xr:uid="{0222AAA2-E117-5E4C-95A7-E1D8B798B9A9}"/>
    <hyperlink ref="C261" r:id="rId16" xr:uid="{C82DBC40-9E2F-AC47-8CE2-97F4C5BE1A91}"/>
    <hyperlink ref="C262" r:id="rId17" xr:uid="{32FFB97A-4119-EA47-8DE1-A730F391F7BB}"/>
    <hyperlink ref="C263" r:id="rId18" display="https://www.researchgate.net/publication/305824575_Life_Cycle_Analysis_of_the_Embodied_Carbon_Emissions_from_14_Wind_Turbines_with_Rated_Powers_between_50_Kw_and_34_Mw" xr:uid="{B4D8F3FA-B2F6-ED44-81C7-B0E9CDE0BB06}"/>
    <hyperlink ref="C264" r:id="rId19" display="9681-Etude_climat_énergies_renouvelables_pesée_intérêts_2019_FR" xr:uid="{A9A8CF51-DB22-E544-8230-FDF09E5DF556}"/>
    <hyperlink ref="C266" r:id="rId20" xr:uid="{EB5E2BC4-AAAF-B347-B92C-9AA039320484}"/>
    <hyperlink ref="C265" r:id="rId21" xr:uid="{50AB259A-990C-3C49-88CE-B3E593F8372E}"/>
    <hyperlink ref="C267" r:id="rId22" xr:uid="{AC112D0D-5A6F-D246-8043-63D43D9F42E4}"/>
  </hyperlinks>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1961B-825D-384D-A81C-6C32CDCF1B4D}">
  <dimension ref="A1:FZ194"/>
  <sheetViews>
    <sheetView showGridLines="0" zoomScaleNormal="100" workbookViewId="0">
      <selection activeCell="B3" sqref="B3"/>
    </sheetView>
  </sheetViews>
  <sheetFormatPr baseColWidth="10" defaultRowHeight="15"/>
  <cols>
    <col min="1" max="1" width="1" style="2" customWidth="1"/>
    <col min="2" max="2" width="18.6640625" style="3" customWidth="1"/>
    <col min="3" max="3" width="14.6640625" style="73" customWidth="1"/>
    <col min="4" max="4" width="15.33203125" style="73" customWidth="1"/>
    <col min="5" max="5" width="29.83203125" style="2" customWidth="1"/>
    <col min="6" max="6" width="20.83203125" style="2" customWidth="1"/>
    <col min="7" max="7" width="23.1640625" style="2" customWidth="1"/>
    <col min="8" max="8" width="25.33203125" style="2" customWidth="1"/>
    <col min="9" max="9" width="22.33203125" style="2" customWidth="1"/>
    <col min="10" max="11" width="25.6640625" style="2" customWidth="1"/>
    <col min="12" max="14" width="22.5" style="2" customWidth="1"/>
    <col min="15" max="17" width="20.83203125" style="2" customWidth="1"/>
    <col min="18" max="18" width="29.83203125" style="2" bestFit="1" customWidth="1"/>
    <col min="19" max="19" width="36.33203125" style="2" bestFit="1" customWidth="1"/>
    <col min="20" max="34" width="20.83203125" style="2" customWidth="1"/>
    <col min="35" max="16384" width="10.83203125" style="2"/>
  </cols>
  <sheetData>
    <row r="1" spans="1:182" ht="5" customHeight="1"/>
    <row r="2" spans="1:182" s="41" customFormat="1" ht="40" customHeight="1">
      <c r="A2" s="27" t="e">
        <f ca="1">RIGHT(CELL("filename",A✓),LEN(CELL("filename",A✓))-SEARCH("]",CELL("filename",A✓)))</f>
        <v>#NAME?</v>
      </c>
      <c r="B2" s="242" t="s">
        <v>52</v>
      </c>
      <c r="C2" s="242"/>
      <c r="D2" s="242"/>
      <c r="E2" s="242"/>
      <c r="F2" s="28"/>
      <c r="M2" s="29"/>
      <c r="N2" s="29"/>
      <c r="O2" s="29"/>
      <c r="P2" s="29"/>
      <c r="Q2" s="29"/>
      <c r="R2" s="29"/>
      <c r="S2" s="29"/>
      <c r="T2" s="31"/>
      <c r="U2" s="32"/>
      <c r="V2" s="33" t="s">
        <v>51</v>
      </c>
      <c r="W2" s="34"/>
      <c r="X2" s="33" t="s">
        <v>51</v>
      </c>
      <c r="Y2" s="35"/>
      <c r="Z2" s="36"/>
      <c r="AA2" s="33" t="s">
        <v>51</v>
      </c>
      <c r="AB2" s="35"/>
      <c r="AC2" s="36"/>
      <c r="AD2" s="33" t="s">
        <v>51</v>
      </c>
      <c r="AE2" s="35"/>
      <c r="AF2" s="36"/>
      <c r="AG2" s="33" t="s">
        <v>51</v>
      </c>
      <c r="AH2" s="35"/>
      <c r="AI2" s="33" t="s">
        <v>51</v>
      </c>
      <c r="AJ2" s="36"/>
      <c r="AK2" s="37"/>
      <c r="AL2" s="36"/>
      <c r="AM2" s="38"/>
      <c r="AN2" s="33" t="s">
        <v>51</v>
      </c>
      <c r="AO2" s="33"/>
      <c r="AP2" s="38"/>
      <c r="AQ2" s="39"/>
      <c r="AR2" s="39"/>
      <c r="AS2" s="39"/>
      <c r="AT2" s="40"/>
      <c r="AZ2" s="42"/>
      <c r="BA2" s="42"/>
      <c r="BB2" s="42"/>
      <c r="BC2" s="42"/>
      <c r="BD2" s="42"/>
      <c r="BE2" s="42"/>
      <c r="BF2" s="42"/>
      <c r="BG2" s="42"/>
      <c r="BH2" s="42"/>
      <c r="BI2" s="42"/>
      <c r="BJ2" s="42"/>
      <c r="BK2" s="42"/>
      <c r="BL2" s="42"/>
      <c r="BM2" s="42"/>
      <c r="BN2" s="42"/>
      <c r="BO2" s="42"/>
      <c r="BP2" s="42"/>
      <c r="BQ2" s="42"/>
      <c r="BR2" s="42"/>
      <c r="BS2" s="43"/>
      <c r="FS2" s="44"/>
      <c r="FT2" s="45"/>
      <c r="FY2" s="46">
        <v>60</v>
      </c>
      <c r="FZ2" s="46">
        <v>60</v>
      </c>
    </row>
    <row r="3" spans="1:182" s="41" customFormat="1" ht="40" customHeight="1">
      <c r="B3" s="276" t="s">
        <v>626</v>
      </c>
      <c r="C3" s="65"/>
      <c r="D3" s="65"/>
      <c r="E3" s="47"/>
      <c r="F3" s="47"/>
      <c r="M3" s="29"/>
      <c r="N3" s="29"/>
      <c r="O3" s="29"/>
      <c r="P3" s="29"/>
      <c r="Q3" s="29"/>
      <c r="R3" s="29"/>
      <c r="S3" s="29"/>
      <c r="T3" s="31"/>
      <c r="U3" s="32"/>
      <c r="V3" s="33" t="s">
        <v>51</v>
      </c>
      <c r="W3" s="50"/>
      <c r="X3" s="33" t="s">
        <v>51</v>
      </c>
      <c r="Y3" s="35"/>
      <c r="Z3" s="36"/>
      <c r="AA3" s="33" t="s">
        <v>51</v>
      </c>
      <c r="AB3" s="35"/>
      <c r="AC3" s="36"/>
      <c r="AD3" s="33" t="s">
        <v>51</v>
      </c>
      <c r="AE3" s="35"/>
      <c r="AF3" s="36"/>
      <c r="AG3" s="33" t="s">
        <v>51</v>
      </c>
      <c r="AH3" s="35"/>
      <c r="AI3" s="33" t="s">
        <v>51</v>
      </c>
      <c r="AJ3" s="36"/>
      <c r="AK3" s="37"/>
      <c r="AL3" s="36"/>
      <c r="AM3" s="47"/>
      <c r="AN3" s="33" t="s">
        <v>51</v>
      </c>
      <c r="AO3" s="33"/>
      <c r="AP3" s="47"/>
      <c r="AQ3" s="39"/>
      <c r="AR3" s="42"/>
      <c r="AS3" s="42"/>
      <c r="AZ3" s="42"/>
      <c r="BA3" s="42"/>
      <c r="BB3" s="51"/>
      <c r="BC3" s="51"/>
      <c r="BD3" s="42"/>
      <c r="BE3" s="51"/>
      <c r="BF3" s="51"/>
      <c r="BG3" s="51"/>
      <c r="BH3" s="51"/>
      <c r="BI3" s="51"/>
      <c r="BJ3" s="52"/>
      <c r="BK3" s="51"/>
      <c r="BL3" s="51"/>
      <c r="BM3" s="52"/>
      <c r="BN3" s="51"/>
      <c r="BO3" s="51"/>
      <c r="BP3" s="52"/>
      <c r="BQ3" s="51"/>
      <c r="BR3" s="51"/>
      <c r="BS3" s="51"/>
      <c r="FS3" s="53"/>
      <c r="FT3" s="54"/>
      <c r="FY3" s="40"/>
      <c r="FZ3" s="40"/>
    </row>
    <row r="4" spans="1:182" s="55" customFormat="1" ht="23" customHeight="1">
      <c r="B4" s="56" t="s">
        <v>227</v>
      </c>
      <c r="C4" s="56"/>
      <c r="D4" s="56"/>
      <c r="E4" s="57"/>
      <c r="T4" s="58"/>
      <c r="U4" s="59"/>
      <c r="W4" s="60"/>
      <c r="Y4" s="61"/>
      <c r="Z4" s="62"/>
      <c r="AB4" s="61"/>
      <c r="AC4" s="62"/>
      <c r="AE4" s="61"/>
      <c r="AF4" s="62"/>
      <c r="AH4" s="61"/>
      <c r="AJ4" s="62"/>
      <c r="AK4" s="63"/>
      <c r="AL4" s="62"/>
      <c r="AQ4" s="64"/>
      <c r="AR4" s="64"/>
    </row>
    <row r="5" spans="1:182" s="55" customFormat="1" ht="23" customHeight="1">
      <c r="B5" s="177" t="s">
        <v>385</v>
      </c>
      <c r="C5" s="56"/>
      <c r="D5" s="56"/>
      <c r="E5" s="57"/>
      <c r="G5" s="153"/>
      <c r="H5" s="154"/>
      <c r="I5" s="155"/>
      <c r="T5" s="58"/>
      <c r="U5" s="59"/>
      <c r="W5" s="60"/>
      <c r="Y5" s="61"/>
      <c r="Z5" s="62"/>
      <c r="AB5" s="61"/>
      <c r="AC5" s="62"/>
      <c r="AE5" s="61"/>
      <c r="AF5" s="62"/>
      <c r="AH5" s="61"/>
      <c r="AJ5" s="62"/>
      <c r="AK5" s="63"/>
      <c r="AL5" s="62"/>
      <c r="AQ5" s="64"/>
      <c r="AR5" s="64"/>
    </row>
    <row r="6" spans="1:182" s="55" customFormat="1" ht="23" customHeight="1">
      <c r="B6" s="56" t="s">
        <v>386</v>
      </c>
      <c r="C6" s="56"/>
      <c r="D6" s="56"/>
      <c r="E6" s="57"/>
      <c r="G6" s="153"/>
      <c r="H6" s="154"/>
      <c r="I6" s="155"/>
      <c r="T6" s="58"/>
      <c r="U6" s="59"/>
      <c r="W6" s="60"/>
      <c r="Y6" s="61"/>
      <c r="Z6" s="62"/>
      <c r="AB6" s="61"/>
      <c r="AC6" s="62"/>
      <c r="AE6" s="61"/>
      <c r="AF6" s="62"/>
      <c r="AH6" s="61"/>
      <c r="AJ6" s="62"/>
      <c r="AK6" s="63"/>
      <c r="AL6" s="62"/>
      <c r="AQ6" s="64"/>
      <c r="AR6" s="64"/>
    </row>
    <row r="7" spans="1:182" s="55" customFormat="1" ht="30">
      <c r="B7" s="177" t="s">
        <v>389</v>
      </c>
      <c r="D7" s="149" t="s">
        <v>395</v>
      </c>
      <c r="E7" s="149" t="s">
        <v>519</v>
      </c>
      <c r="F7" s="149" t="s">
        <v>393</v>
      </c>
      <c r="G7" s="149" t="s">
        <v>380</v>
      </c>
      <c r="H7" s="149" t="s">
        <v>289</v>
      </c>
      <c r="I7" s="149" t="s">
        <v>256</v>
      </c>
      <c r="J7" s="149" t="s">
        <v>258</v>
      </c>
      <c r="K7" s="149" t="s">
        <v>238</v>
      </c>
      <c r="L7" s="149"/>
      <c r="M7" s="149"/>
      <c r="N7" s="149"/>
      <c r="T7" s="58"/>
      <c r="U7" s="59"/>
      <c r="W7" s="60"/>
      <c r="Y7" s="61"/>
      <c r="Z7" s="62"/>
      <c r="AB7" s="61"/>
      <c r="AC7" s="62"/>
      <c r="AE7" s="61"/>
      <c r="AF7" s="62"/>
      <c r="AH7" s="61"/>
      <c r="AJ7" s="62"/>
      <c r="AK7" s="63"/>
      <c r="AL7" s="62"/>
      <c r="AQ7" s="64"/>
      <c r="AR7" s="64"/>
    </row>
    <row r="8" spans="1:182" s="55" customFormat="1" ht="23" customHeight="1">
      <c r="B8" s="147" t="s">
        <v>390</v>
      </c>
      <c r="D8" s="150" t="s">
        <v>240</v>
      </c>
      <c r="E8" s="150" t="s">
        <v>520</v>
      </c>
      <c r="F8" s="150" t="s">
        <v>392</v>
      </c>
      <c r="G8" s="150" t="s">
        <v>381</v>
      </c>
      <c r="H8" s="150" t="s">
        <v>290</v>
      </c>
      <c r="I8" s="178" t="s">
        <v>257</v>
      </c>
      <c r="J8" s="178" t="s">
        <v>259</v>
      </c>
      <c r="K8" s="178" t="s">
        <v>242</v>
      </c>
      <c r="L8" s="150"/>
      <c r="M8" s="150"/>
      <c r="N8" s="150"/>
      <c r="T8" s="58"/>
      <c r="U8" s="59"/>
      <c r="W8" s="60"/>
      <c r="Y8" s="61"/>
      <c r="Z8" s="62"/>
      <c r="AB8" s="61"/>
      <c r="AC8" s="62"/>
      <c r="AE8" s="61"/>
      <c r="AF8" s="62"/>
      <c r="AH8" s="61"/>
      <c r="AJ8" s="62"/>
      <c r="AK8" s="63"/>
      <c r="AL8" s="62"/>
      <c r="AQ8" s="64"/>
      <c r="AR8" s="64"/>
    </row>
    <row r="9" spans="1:182" s="55" customFormat="1" ht="23" customHeight="1">
      <c r="B9" s="244" t="s">
        <v>360</v>
      </c>
      <c r="C9" s="245"/>
      <c r="D9" s="179">
        <v>20</v>
      </c>
      <c r="E9" s="179" t="s">
        <v>521</v>
      </c>
      <c r="F9" s="180">
        <v>2022</v>
      </c>
      <c r="G9" s="181">
        <f>VLOOKUP($B$9,'Table 4'!$C$6:$I$88,7,FALSE)</f>
        <v>0.22</v>
      </c>
      <c r="H9" s="182">
        <f>IF(VLOOKUP($B$9,'Table 4'!$C$6:$J$88,8,FALSE)="",'Table 4'!$J$88*1.75,(VLOOKUP($B$9,'Table 4'!$C$6:$J$88,8,FALSE)))</f>
        <v>412</v>
      </c>
      <c r="I9" s="230">
        <v>24</v>
      </c>
      <c r="J9" s="231">
        <v>365</v>
      </c>
      <c r="K9" s="232">
        <f>24*365</f>
        <v>8760</v>
      </c>
      <c r="L9" s="150"/>
      <c r="M9" s="150"/>
      <c r="N9" s="150"/>
      <c r="T9" s="58"/>
      <c r="U9" s="59"/>
      <c r="W9" s="60"/>
      <c r="Y9" s="61"/>
      <c r="Z9" s="62"/>
      <c r="AB9" s="61"/>
      <c r="AC9" s="62"/>
      <c r="AE9" s="61"/>
      <c r="AF9" s="62"/>
      <c r="AH9" s="61"/>
      <c r="AJ9" s="62"/>
      <c r="AK9" s="63"/>
      <c r="AL9" s="62"/>
      <c r="AQ9" s="64"/>
      <c r="AR9" s="64"/>
    </row>
    <row r="10" spans="1:182" s="250" customFormat="1" ht="10" customHeight="1">
      <c r="B10" s="251"/>
      <c r="C10" s="251"/>
      <c r="D10" s="251"/>
      <c r="E10" s="252" t="s">
        <v>522</v>
      </c>
      <c r="F10" s="251"/>
      <c r="G10" s="253"/>
      <c r="H10" s="254"/>
      <c r="I10" s="255"/>
      <c r="J10" s="256"/>
      <c r="K10" s="257"/>
      <c r="L10" s="258"/>
      <c r="M10" s="258"/>
      <c r="N10" s="258"/>
      <c r="T10" s="259"/>
      <c r="U10" s="260"/>
      <c r="W10" s="261"/>
      <c r="Y10" s="262"/>
      <c r="Z10" s="263"/>
      <c r="AB10" s="262"/>
      <c r="AC10" s="263"/>
      <c r="AE10" s="262"/>
      <c r="AF10" s="263"/>
      <c r="AH10" s="262"/>
      <c r="AJ10" s="263"/>
      <c r="AK10" s="264"/>
      <c r="AL10" s="263"/>
      <c r="AQ10" s="265"/>
      <c r="AR10" s="265"/>
    </row>
    <row r="11" spans="1:182" s="250" customFormat="1" ht="10" customHeight="1" thickBot="1">
      <c r="B11" s="266"/>
      <c r="C11" s="266"/>
      <c r="D11" s="266"/>
      <c r="E11" s="267" t="s">
        <v>521</v>
      </c>
      <c r="G11" s="268"/>
      <c r="H11" s="269"/>
      <c r="I11" s="270"/>
      <c r="T11" s="259"/>
      <c r="U11" s="260"/>
      <c r="W11" s="261"/>
      <c r="Y11" s="262"/>
      <c r="Z11" s="263"/>
      <c r="AB11" s="262"/>
      <c r="AC11" s="263"/>
      <c r="AE11" s="262"/>
      <c r="AF11" s="263"/>
      <c r="AH11" s="262"/>
      <c r="AJ11" s="263"/>
      <c r="AK11" s="264"/>
      <c r="AL11" s="263"/>
      <c r="AQ11" s="265"/>
      <c r="AR11" s="265"/>
    </row>
    <row r="12" spans="1:182" s="9" customFormat="1" ht="62">
      <c r="B12" s="196" t="s">
        <v>229</v>
      </c>
      <c r="C12" s="197" t="s">
        <v>387</v>
      </c>
      <c r="D12" s="198" t="s">
        <v>274</v>
      </c>
      <c r="E12" s="198" t="s">
        <v>255</v>
      </c>
      <c r="F12" s="198" t="s">
        <v>228</v>
      </c>
      <c r="G12" s="198" t="s">
        <v>260</v>
      </c>
      <c r="H12" s="198" t="s">
        <v>280</v>
      </c>
      <c r="I12" s="198" t="s">
        <v>262</v>
      </c>
      <c r="J12" s="198" t="s">
        <v>273</v>
      </c>
      <c r="K12" s="198" t="s">
        <v>404</v>
      </c>
      <c r="L12" s="198" t="s">
        <v>396</v>
      </c>
      <c r="M12" s="198" t="s">
        <v>267</v>
      </c>
      <c r="N12" s="199" t="s">
        <v>275</v>
      </c>
    </row>
    <row r="13" spans="1:182" s="142" customFormat="1" ht="27">
      <c r="B13" s="200" t="s">
        <v>230</v>
      </c>
      <c r="C13" s="150" t="s">
        <v>388</v>
      </c>
      <c r="D13" s="201" t="s">
        <v>240</v>
      </c>
      <c r="E13" s="201" t="s">
        <v>254</v>
      </c>
      <c r="F13" s="201" t="s">
        <v>231</v>
      </c>
      <c r="G13" s="201" t="s">
        <v>261</v>
      </c>
      <c r="H13" s="201" t="s">
        <v>243</v>
      </c>
      <c r="I13" s="201" t="s">
        <v>263</v>
      </c>
      <c r="J13" s="201" t="s">
        <v>264</v>
      </c>
      <c r="K13" s="201" t="s">
        <v>405</v>
      </c>
      <c r="L13" s="201"/>
      <c r="M13" s="201" t="s">
        <v>272</v>
      </c>
      <c r="N13" s="202" t="s">
        <v>276</v>
      </c>
      <c r="P13" s="9"/>
      <c r="Q13" s="9"/>
      <c r="R13" s="9"/>
      <c r="S13" s="9"/>
      <c r="T13" s="9"/>
    </row>
    <row r="14" spans="1:182" s="151" customFormat="1" ht="29" customHeight="1">
      <c r="B14" s="203"/>
      <c r="C14" s="204"/>
      <c r="E14" s="205" t="s">
        <v>244</v>
      </c>
      <c r="F14" s="205" t="s">
        <v>253</v>
      </c>
      <c r="G14" s="205" t="s">
        <v>252</v>
      </c>
      <c r="H14" s="201"/>
      <c r="I14" s="201" t="s">
        <v>283</v>
      </c>
      <c r="J14" s="205" t="s">
        <v>284</v>
      </c>
      <c r="K14" s="205" t="s">
        <v>536</v>
      </c>
      <c r="L14" s="205" t="s">
        <v>270</v>
      </c>
      <c r="M14" s="205" t="s">
        <v>391</v>
      </c>
      <c r="N14" s="206" t="s">
        <v>265</v>
      </c>
      <c r="P14" s="9"/>
      <c r="Q14" s="9"/>
      <c r="R14" s="9"/>
      <c r="S14" s="9"/>
      <c r="T14" s="9"/>
    </row>
    <row r="15" spans="1:182" s="9" customFormat="1" ht="16">
      <c r="B15" s="207" t="s">
        <v>278</v>
      </c>
      <c r="C15" s="208"/>
      <c r="D15" s="209" t="s">
        <v>239</v>
      </c>
      <c r="E15" s="209" t="s">
        <v>237</v>
      </c>
      <c r="F15" s="209" t="s">
        <v>246</v>
      </c>
      <c r="G15" s="209" t="s">
        <v>247</v>
      </c>
      <c r="H15" s="209" t="s">
        <v>279</v>
      </c>
      <c r="I15" s="209" t="s">
        <v>277</v>
      </c>
      <c r="J15" s="209" t="s">
        <v>241</v>
      </c>
      <c r="K15" s="209" t="s">
        <v>403</v>
      </c>
      <c r="L15" s="209" t="s">
        <v>269</v>
      </c>
      <c r="M15" s="209" t="s">
        <v>268</v>
      </c>
      <c r="N15" s="210" t="s">
        <v>271</v>
      </c>
    </row>
    <row r="16" spans="1:182">
      <c r="B16" s="211" t="s">
        <v>236</v>
      </c>
      <c r="C16" s="212" t="s">
        <v>235</v>
      </c>
      <c r="D16" s="212"/>
      <c r="E16" s="213">
        <v>2260</v>
      </c>
      <c r="F16" s="214">
        <v>59</v>
      </c>
      <c r="G16" s="215">
        <v>26.1</v>
      </c>
      <c r="H16" s="216">
        <v>312</v>
      </c>
      <c r="I16" s="216">
        <v>312</v>
      </c>
      <c r="J16" s="192">
        <v>4.2999999999999997E-2</v>
      </c>
      <c r="K16" s="271">
        <f>F16*1000*1000/E16/1000</f>
        <v>26.106194690265486</v>
      </c>
      <c r="L16" s="217"/>
      <c r="M16" s="156">
        <v>1317</v>
      </c>
      <c r="N16" s="218">
        <f t="shared" ref="N16:N37" si="0">M16/F16</f>
        <v>22.322033898305083</v>
      </c>
      <c r="O16" s="152"/>
      <c r="P16" s="9"/>
      <c r="Q16" s="9"/>
      <c r="R16" s="9"/>
      <c r="S16" s="9"/>
      <c r="T16" s="9"/>
    </row>
    <row r="17" spans="2:20">
      <c r="B17" s="211">
        <v>5</v>
      </c>
      <c r="C17" s="212" t="s">
        <v>235</v>
      </c>
      <c r="D17" s="219">
        <f t="shared" ref="D17:D25" si="1">$D$9</f>
        <v>20</v>
      </c>
      <c r="E17" s="213">
        <f>B17/1000*$K$9*$G$9*D17</f>
        <v>192.72000000000003</v>
      </c>
      <c r="F17" s="214">
        <v>6</v>
      </c>
      <c r="G17" s="215">
        <f t="shared" ref="G17:G37" si="2">F17/E17*1000</f>
        <v>31.1332503113325</v>
      </c>
      <c r="H17" s="216">
        <v>600</v>
      </c>
      <c r="I17" s="216">
        <v>600</v>
      </c>
      <c r="J17" s="192">
        <f>I17/(D17*$J$9)</f>
        <v>8.2191780821917804E-2</v>
      </c>
      <c r="K17" s="271">
        <f t="shared" ref="K16:K37" si="3">F17*1000*1000/E17/1000</f>
        <v>31.1332503113325</v>
      </c>
      <c r="L17" s="213">
        <f t="shared" ref="L17:L37" si="4">E17*J17</f>
        <v>15.840000000000002</v>
      </c>
      <c r="M17" s="156">
        <f>$H$9*(E17-L17)/1000</f>
        <v>72.874560000000017</v>
      </c>
      <c r="N17" s="218">
        <f t="shared" si="0"/>
        <v>12.145760000000003</v>
      </c>
      <c r="O17" s="152"/>
      <c r="P17" s="9"/>
      <c r="Q17" s="9"/>
      <c r="R17" s="9"/>
      <c r="S17" s="9"/>
      <c r="T17" s="9"/>
    </row>
    <row r="18" spans="2:20">
      <c r="B18" s="211">
        <v>20</v>
      </c>
      <c r="C18" s="212" t="s">
        <v>235</v>
      </c>
      <c r="D18" s="219">
        <f t="shared" si="1"/>
        <v>20</v>
      </c>
      <c r="E18" s="213">
        <f>B18/1000*$K$9*$G$9*D18</f>
        <v>770.88000000000011</v>
      </c>
      <c r="F18" s="214">
        <v>20</v>
      </c>
      <c r="G18" s="215">
        <f t="shared" si="2"/>
        <v>25.944375259443749</v>
      </c>
      <c r="H18" s="216">
        <v>500</v>
      </c>
      <c r="I18" s="216">
        <v>500</v>
      </c>
      <c r="J18" s="192">
        <f>I18/(D18*$J$9)</f>
        <v>6.8493150684931503E-2</v>
      </c>
      <c r="K18" s="271">
        <f t="shared" si="3"/>
        <v>25.944375259443749</v>
      </c>
      <c r="L18" s="213">
        <f t="shared" si="4"/>
        <v>52.800000000000004</v>
      </c>
      <c r="M18" s="156">
        <f>$H$9*(E18-L18)/1000</f>
        <v>295.84896000000009</v>
      </c>
      <c r="N18" s="218">
        <f t="shared" si="0"/>
        <v>14.792448000000004</v>
      </c>
      <c r="O18" s="152"/>
      <c r="P18" s="9"/>
      <c r="Q18" s="9"/>
      <c r="R18" s="9"/>
      <c r="S18" s="9"/>
      <c r="T18" s="9"/>
    </row>
    <row r="19" spans="2:20">
      <c r="B19" s="211">
        <v>50</v>
      </c>
      <c r="C19" s="212" t="s">
        <v>235</v>
      </c>
      <c r="D19" s="219">
        <f t="shared" si="1"/>
        <v>20</v>
      </c>
      <c r="E19" s="213">
        <f>B19/1000*$K$9*$G$9*D19</f>
        <v>1927.2</v>
      </c>
      <c r="F19" s="214">
        <v>59</v>
      </c>
      <c r="G19" s="215">
        <f t="shared" si="2"/>
        <v>30.614362806143628</v>
      </c>
      <c r="H19" s="216">
        <v>312</v>
      </c>
      <c r="I19" s="216">
        <v>312</v>
      </c>
      <c r="J19" s="192">
        <f>I19/(D19*$J$9)</f>
        <v>4.2739726027397264E-2</v>
      </c>
      <c r="K19" s="271">
        <f t="shared" si="3"/>
        <v>30.614362806143628</v>
      </c>
      <c r="L19" s="213">
        <f t="shared" si="4"/>
        <v>82.368000000000009</v>
      </c>
      <c r="M19" s="156">
        <f>$H$9*(E19-L19)/1000</f>
        <v>760.07078400000012</v>
      </c>
      <c r="N19" s="218">
        <f t="shared" si="0"/>
        <v>12.882555661016951</v>
      </c>
      <c r="O19" s="152"/>
      <c r="P19" s="9"/>
      <c r="Q19" s="9"/>
      <c r="R19" s="9"/>
      <c r="S19" s="9"/>
      <c r="T19" s="9"/>
    </row>
    <row r="20" spans="2:20">
      <c r="B20" s="211">
        <v>80</v>
      </c>
      <c r="C20" s="212" t="s">
        <v>235</v>
      </c>
      <c r="D20" s="219">
        <f t="shared" si="1"/>
        <v>20</v>
      </c>
      <c r="E20" s="213">
        <f>B20/1000*$K$9*$G$9*D20</f>
        <v>3083.5200000000004</v>
      </c>
      <c r="F20" s="214">
        <v>58</v>
      </c>
      <c r="G20" s="215">
        <f t="shared" si="2"/>
        <v>18.80967206309672</v>
      </c>
      <c r="H20" s="216">
        <v>192</v>
      </c>
      <c r="I20" s="216">
        <v>192</v>
      </c>
      <c r="J20" s="192">
        <f>I20/(D20*$J$9)</f>
        <v>2.63013698630137E-2</v>
      </c>
      <c r="K20" s="271">
        <f t="shared" si="3"/>
        <v>18.809672063096716</v>
      </c>
      <c r="L20" s="213">
        <f t="shared" si="4"/>
        <v>81.100800000000021</v>
      </c>
      <c r="M20" s="156">
        <f>$H$9*(E20-L20)/1000</f>
        <v>1236.9967104000002</v>
      </c>
      <c r="N20" s="218">
        <f t="shared" si="0"/>
        <v>21.327529489655177</v>
      </c>
      <c r="O20" s="152"/>
      <c r="P20" s="9"/>
      <c r="Q20" s="9"/>
      <c r="R20" s="9"/>
      <c r="S20" s="9"/>
      <c r="T20" s="9"/>
    </row>
    <row r="21" spans="2:20" ht="16">
      <c r="B21" s="211">
        <v>100</v>
      </c>
      <c r="C21" s="212" t="s">
        <v>248</v>
      </c>
      <c r="D21" s="219">
        <f t="shared" si="1"/>
        <v>20</v>
      </c>
      <c r="E21" s="213">
        <f>B21/1000*$K$9*$G$9*D21</f>
        <v>3854.4</v>
      </c>
      <c r="F21" s="214">
        <v>61</v>
      </c>
      <c r="G21" s="215">
        <f t="shared" si="2"/>
        <v>15.826068908260687</v>
      </c>
      <c r="H21" s="216">
        <v>160</v>
      </c>
      <c r="I21" s="216">
        <v>160</v>
      </c>
      <c r="J21" s="192">
        <f>I21/(D21*$J$9)</f>
        <v>2.1917808219178082E-2</v>
      </c>
      <c r="K21" s="271">
        <f t="shared" si="3"/>
        <v>15.826068908260689</v>
      </c>
      <c r="L21" s="213">
        <f t="shared" si="4"/>
        <v>84.48</v>
      </c>
      <c r="M21" s="156">
        <f>$H$9*(E21-L21)/1000</f>
        <v>1553.20704</v>
      </c>
      <c r="N21" s="218">
        <f t="shared" si="0"/>
        <v>25.462410491803279</v>
      </c>
      <c r="O21" s="152"/>
      <c r="P21" s="9"/>
      <c r="Q21" s="9"/>
      <c r="R21" s="9"/>
      <c r="S21" s="9"/>
      <c r="T21" s="9"/>
    </row>
    <row r="22" spans="2:20" ht="16">
      <c r="B22" s="211">
        <v>100</v>
      </c>
      <c r="C22" s="212" t="s">
        <v>249</v>
      </c>
      <c r="D22" s="219">
        <f t="shared" si="1"/>
        <v>20</v>
      </c>
      <c r="E22" s="213">
        <f>B22/1000*$K$9*$G$9*D22</f>
        <v>3854.4</v>
      </c>
      <c r="F22" s="214">
        <v>134</v>
      </c>
      <c r="G22" s="215">
        <f t="shared" si="2"/>
        <v>34.765462847654632</v>
      </c>
      <c r="H22" s="216">
        <v>354</v>
      </c>
      <c r="I22" s="216">
        <v>354</v>
      </c>
      <c r="J22" s="192">
        <f>I22/(D22*$J$9)</f>
        <v>4.8493150684931506E-2</v>
      </c>
      <c r="K22" s="271">
        <f t="shared" si="3"/>
        <v>34.765462847654625</v>
      </c>
      <c r="L22" s="213">
        <f t="shared" si="4"/>
        <v>186.91200000000001</v>
      </c>
      <c r="M22" s="156">
        <f>$H$9*(E22-L22)/1000</f>
        <v>1511.0050560000002</v>
      </c>
      <c r="N22" s="218">
        <f t="shared" si="0"/>
        <v>11.27615713432836</v>
      </c>
      <c r="O22" s="152"/>
      <c r="P22" s="152"/>
      <c r="Q22" s="152"/>
      <c r="R22" s="152"/>
      <c r="S22" s="152"/>
    </row>
    <row r="23" spans="2:20">
      <c r="B23" s="211">
        <v>250</v>
      </c>
      <c r="C23" s="212" t="s">
        <v>235</v>
      </c>
      <c r="D23" s="219">
        <f t="shared" si="1"/>
        <v>20</v>
      </c>
      <c r="E23" s="213">
        <f>B23/1000*$K$9*$G$9*D23</f>
        <v>9636</v>
      </c>
      <c r="F23" s="214">
        <v>148</v>
      </c>
      <c r="G23" s="215">
        <f t="shared" si="2"/>
        <v>15.359070153590702</v>
      </c>
      <c r="H23" s="216">
        <v>157</v>
      </c>
      <c r="I23" s="216">
        <v>157</v>
      </c>
      <c r="J23" s="192">
        <f>I23/(D23*$J$9)</f>
        <v>2.1506849315068494E-2</v>
      </c>
      <c r="K23" s="271">
        <f t="shared" si="3"/>
        <v>15.3590701535907</v>
      </c>
      <c r="L23" s="213">
        <f t="shared" si="4"/>
        <v>207.24</v>
      </c>
      <c r="M23" s="156">
        <f>$H$9*(E23-L23)/1000</f>
        <v>3884.64912</v>
      </c>
      <c r="N23" s="218">
        <f t="shared" si="0"/>
        <v>26.24762918918919</v>
      </c>
      <c r="O23" s="152"/>
      <c r="P23" s="152"/>
      <c r="Q23" s="152"/>
      <c r="R23" s="152"/>
      <c r="S23" s="152"/>
    </row>
    <row r="24" spans="2:20">
      <c r="B24" s="211">
        <v>500</v>
      </c>
      <c r="C24" s="212" t="s">
        <v>235</v>
      </c>
      <c r="D24" s="219">
        <f t="shared" si="1"/>
        <v>20</v>
      </c>
      <c r="E24" s="213">
        <f>B24/1000*$K$9*$G$9*D24</f>
        <v>19272</v>
      </c>
      <c r="F24" s="214">
        <v>274</v>
      </c>
      <c r="G24" s="215">
        <f t="shared" si="2"/>
        <v>14.217517642175176</v>
      </c>
      <c r="H24" s="216">
        <v>145</v>
      </c>
      <c r="I24" s="216">
        <v>145</v>
      </c>
      <c r="J24" s="192">
        <f>I24/(D24*$J$9)</f>
        <v>1.9863013698630139E-2</v>
      </c>
      <c r="K24" s="271">
        <f t="shared" si="3"/>
        <v>14.217517642175176</v>
      </c>
      <c r="L24" s="213">
        <f t="shared" si="4"/>
        <v>382.8</v>
      </c>
      <c r="M24" s="156">
        <f>$H$9*(E24-L24)/1000</f>
        <v>7782.3504000000003</v>
      </c>
      <c r="N24" s="218">
        <f t="shared" si="0"/>
        <v>28.402738686131389</v>
      </c>
      <c r="O24" s="152"/>
      <c r="P24" s="152"/>
      <c r="Q24" s="152"/>
      <c r="R24" s="152"/>
      <c r="S24" s="152"/>
    </row>
    <row r="25" spans="2:20" ht="16">
      <c r="B25" s="211">
        <v>900</v>
      </c>
      <c r="C25" s="212" t="s">
        <v>250</v>
      </c>
      <c r="D25" s="219">
        <f t="shared" si="1"/>
        <v>20</v>
      </c>
      <c r="E25" s="213">
        <f>B25/1000*$K$9*$G$9*D25</f>
        <v>34689.599999999999</v>
      </c>
      <c r="F25" s="214">
        <v>289</v>
      </c>
      <c r="G25" s="215">
        <f t="shared" si="2"/>
        <v>8.3310271666436044</v>
      </c>
      <c r="H25" s="216">
        <v>85</v>
      </c>
      <c r="I25" s="216">
        <v>85</v>
      </c>
      <c r="J25" s="192">
        <f>I25/(D25*$J$9)</f>
        <v>1.1643835616438357E-2</v>
      </c>
      <c r="K25" s="271">
        <f t="shared" si="3"/>
        <v>8.3310271666436062</v>
      </c>
      <c r="L25" s="213">
        <f t="shared" si="4"/>
        <v>403.92</v>
      </c>
      <c r="M25" s="156">
        <f>$H$9*(E25-L25)/1000</f>
        <v>14125.70016</v>
      </c>
      <c r="N25" s="218">
        <f t="shared" si="0"/>
        <v>48.877855224913496</v>
      </c>
      <c r="O25" s="152"/>
      <c r="P25" s="152"/>
      <c r="Q25" s="152"/>
      <c r="R25" s="152"/>
      <c r="S25" s="152"/>
    </row>
    <row r="26" spans="2:20" ht="16">
      <c r="B26" s="211">
        <v>900</v>
      </c>
      <c r="C26" s="212" t="s">
        <v>251</v>
      </c>
      <c r="D26" s="219">
        <v>25</v>
      </c>
      <c r="E26" s="213">
        <f>B26/1000*$K$9*$G$9*D26</f>
        <v>43362</v>
      </c>
      <c r="F26" s="214">
        <v>289</v>
      </c>
      <c r="G26" s="215">
        <f t="shared" si="2"/>
        <v>6.6648217333148843</v>
      </c>
      <c r="H26" s="216">
        <v>85</v>
      </c>
      <c r="I26" s="216">
        <v>85</v>
      </c>
      <c r="J26" s="192">
        <f>I26/(D26*$J$9)</f>
        <v>9.3150684931506845E-3</v>
      </c>
      <c r="K26" s="271">
        <f t="shared" si="3"/>
        <v>6.6648217333148843</v>
      </c>
      <c r="L26" s="213">
        <f t="shared" si="4"/>
        <v>403.91999999999996</v>
      </c>
      <c r="M26" s="156">
        <f>$H$9*(E26-L26)/1000</f>
        <v>17698.72896</v>
      </c>
      <c r="N26" s="218">
        <f t="shared" si="0"/>
        <v>61.241276678200691</v>
      </c>
      <c r="O26" s="152"/>
      <c r="P26" s="152"/>
      <c r="Q26" s="152"/>
      <c r="R26" s="152"/>
      <c r="S26" s="152"/>
    </row>
    <row r="27" spans="2:20" ht="16">
      <c r="B27" s="211">
        <v>2000</v>
      </c>
      <c r="C27" s="212" t="s">
        <v>287</v>
      </c>
      <c r="D27" s="219">
        <f>$D$9</f>
        <v>20</v>
      </c>
      <c r="E27" s="213">
        <f>B27/1000*$K$9*$G$9*D27</f>
        <v>77088</v>
      </c>
      <c r="F27" s="214">
        <v>937</v>
      </c>
      <c r="G27" s="215">
        <f t="shared" si="2"/>
        <v>12.154939809049399</v>
      </c>
      <c r="H27" s="216">
        <v>124</v>
      </c>
      <c r="I27" s="216">
        <v>124</v>
      </c>
      <c r="J27" s="192">
        <f>I27/(D27*$J$9)</f>
        <v>1.6986301369863014E-2</v>
      </c>
      <c r="K27" s="271">
        <f t="shared" si="3"/>
        <v>12.154939809049397</v>
      </c>
      <c r="L27" s="213">
        <f t="shared" si="4"/>
        <v>1309.44</v>
      </c>
      <c r="M27" s="156">
        <f>$H$9*(E27-L27)/1000</f>
        <v>31220.76672</v>
      </c>
      <c r="N27" s="218">
        <f t="shared" si="0"/>
        <v>33.319921792956244</v>
      </c>
      <c r="O27" s="152"/>
      <c r="P27" s="152"/>
      <c r="Q27" s="152"/>
      <c r="R27" s="152"/>
      <c r="S27" s="152"/>
    </row>
    <row r="28" spans="2:20" ht="16">
      <c r="B28" s="211">
        <v>2000</v>
      </c>
      <c r="C28" s="212" t="s">
        <v>288</v>
      </c>
      <c r="D28" s="219">
        <v>25</v>
      </c>
      <c r="E28" s="213">
        <f>B28/1000*$K$9*$G$9*D28</f>
        <v>96360</v>
      </c>
      <c r="F28" s="214">
        <v>937</v>
      </c>
      <c r="G28" s="215">
        <f t="shared" si="2"/>
        <v>9.7239518472395172</v>
      </c>
      <c r="H28" s="216">
        <v>124</v>
      </c>
      <c r="I28" s="216">
        <v>124</v>
      </c>
      <c r="J28" s="192">
        <f>I28/(D28*$J$9)</f>
        <v>1.3589041095890412E-2</v>
      </c>
      <c r="K28" s="271">
        <f t="shared" si="3"/>
        <v>9.723951847239519</v>
      </c>
      <c r="L28" s="213">
        <f t="shared" si="4"/>
        <v>1309.44</v>
      </c>
      <c r="M28" s="156">
        <f>$H$9*(E28-L28)/1000</f>
        <v>39160.830719999998</v>
      </c>
      <c r="N28" s="218">
        <f t="shared" si="0"/>
        <v>41.793842817502664</v>
      </c>
      <c r="O28" s="152"/>
      <c r="P28" s="152"/>
      <c r="Q28" s="152"/>
      <c r="R28" s="152"/>
      <c r="S28" s="152"/>
    </row>
    <row r="29" spans="2:20" ht="16">
      <c r="B29" s="211">
        <v>2050</v>
      </c>
      <c r="C29" s="212" t="s">
        <v>248</v>
      </c>
      <c r="D29" s="219">
        <f>$D$9</f>
        <v>20</v>
      </c>
      <c r="E29" s="213">
        <f>B29/1000*$K$9*$G$9*D29</f>
        <v>79015.200000000012</v>
      </c>
      <c r="F29" s="214">
        <v>641</v>
      </c>
      <c r="G29" s="215">
        <f t="shared" si="2"/>
        <v>8.1123631908797282</v>
      </c>
      <c r="H29" s="216">
        <v>83</v>
      </c>
      <c r="I29" s="216">
        <v>83</v>
      </c>
      <c r="J29" s="192">
        <f>I29/(D29*$J$9)</f>
        <v>1.136986301369863E-2</v>
      </c>
      <c r="K29" s="271">
        <f t="shared" si="3"/>
        <v>8.1123631908797282</v>
      </c>
      <c r="L29" s="213">
        <f t="shared" si="4"/>
        <v>898.39200000000017</v>
      </c>
      <c r="M29" s="156">
        <f>$H$9*(E29-L29)/1000</f>
        <v>32184.124896000001</v>
      </c>
      <c r="N29" s="218">
        <f t="shared" si="0"/>
        <v>50.209243207488299</v>
      </c>
      <c r="O29" s="152"/>
      <c r="P29" s="152"/>
      <c r="Q29" s="152"/>
      <c r="R29" s="152"/>
      <c r="S29" s="152"/>
    </row>
    <row r="30" spans="2:20" ht="16">
      <c r="B30" s="211">
        <v>2050</v>
      </c>
      <c r="C30" s="212" t="s">
        <v>249</v>
      </c>
      <c r="D30" s="219">
        <f>$D$9</f>
        <v>20</v>
      </c>
      <c r="E30" s="213">
        <f>B30/1000*$K$9*$G$9*D30</f>
        <v>79015.200000000012</v>
      </c>
      <c r="F30" s="214">
        <v>747</v>
      </c>
      <c r="G30" s="215">
        <f t="shared" si="2"/>
        <v>9.453877228685112</v>
      </c>
      <c r="H30" s="216">
        <v>97</v>
      </c>
      <c r="I30" s="216">
        <v>97</v>
      </c>
      <c r="J30" s="192">
        <f>I30/(D30*$J$9)</f>
        <v>1.3287671232876712E-2</v>
      </c>
      <c r="K30" s="271">
        <f t="shared" si="3"/>
        <v>9.453877228685112</v>
      </c>
      <c r="L30" s="213">
        <f t="shared" si="4"/>
        <v>1049.9280000000001</v>
      </c>
      <c r="M30" s="156">
        <f>$H$9*(E30-L30)/1000</f>
        <v>32121.692064000003</v>
      </c>
      <c r="N30" s="218">
        <f t="shared" si="0"/>
        <v>43.000926457831326</v>
      </c>
      <c r="O30" s="152"/>
      <c r="P30" s="152"/>
      <c r="Q30" s="152"/>
      <c r="R30" s="152"/>
      <c r="S30" s="152"/>
    </row>
    <row r="31" spans="2:20" ht="16">
      <c r="B31" s="211">
        <v>2300</v>
      </c>
      <c r="C31" s="212" t="s">
        <v>250</v>
      </c>
      <c r="D31" s="219">
        <f>$D$9</f>
        <v>20</v>
      </c>
      <c r="E31" s="213">
        <f>B31/1000*$K$9*$G$9*D31</f>
        <v>88651.200000000012</v>
      </c>
      <c r="F31" s="214">
        <v>859</v>
      </c>
      <c r="G31" s="215">
        <f t="shared" si="2"/>
        <v>9.6896601512444267</v>
      </c>
      <c r="H31" s="216">
        <v>99</v>
      </c>
      <c r="I31" s="216">
        <v>99</v>
      </c>
      <c r="J31" s="192">
        <f>I31/(D31*$J$9)</f>
        <v>1.3561643835616439E-2</v>
      </c>
      <c r="K31" s="271">
        <f t="shared" si="3"/>
        <v>9.6896601512444267</v>
      </c>
      <c r="L31" s="213">
        <f t="shared" si="4"/>
        <v>1202.2560000000003</v>
      </c>
      <c r="M31" s="156">
        <f>$H$9*(E31-L31)/1000</f>
        <v>36028.964928000009</v>
      </c>
      <c r="N31" s="218">
        <f t="shared" si="0"/>
        <v>41.942916097788135</v>
      </c>
      <c r="O31" s="152"/>
      <c r="P31" s="152"/>
      <c r="Q31" s="152"/>
      <c r="R31" s="152"/>
      <c r="S31" s="152"/>
    </row>
    <row r="32" spans="2:20" ht="16">
      <c r="B32" s="211">
        <v>2300</v>
      </c>
      <c r="C32" s="212" t="s">
        <v>251</v>
      </c>
      <c r="D32" s="219">
        <v>25</v>
      </c>
      <c r="E32" s="213">
        <f>B32/1000*$K$9*$G$9*D32</f>
        <v>110814.00000000001</v>
      </c>
      <c r="F32" s="214">
        <v>859</v>
      </c>
      <c r="G32" s="215">
        <f t="shared" si="2"/>
        <v>7.7517281209955415</v>
      </c>
      <c r="H32" s="216">
        <v>99</v>
      </c>
      <c r="I32" s="216">
        <v>99</v>
      </c>
      <c r="J32" s="192">
        <f>I32/(D32*$J$9)</f>
        <v>1.084931506849315E-2</v>
      </c>
      <c r="K32" s="271">
        <f t="shared" si="3"/>
        <v>7.7517281209955406</v>
      </c>
      <c r="L32" s="213">
        <f t="shared" si="4"/>
        <v>1202.2560000000001</v>
      </c>
      <c r="M32" s="156">
        <f>$H$9*(E32-L32)/1000</f>
        <v>45160.038528000012</v>
      </c>
      <c r="N32" s="218">
        <f t="shared" si="0"/>
        <v>52.572803874272424</v>
      </c>
      <c r="O32" s="152"/>
      <c r="P32" s="152"/>
      <c r="Q32" s="152"/>
      <c r="R32" s="152"/>
      <c r="S32" s="152"/>
    </row>
    <row r="33" spans="2:19">
      <c r="B33" s="211">
        <v>3000</v>
      </c>
      <c r="C33" s="212" t="s">
        <v>235</v>
      </c>
      <c r="D33" s="219">
        <f>$D$9</f>
        <v>20</v>
      </c>
      <c r="E33" s="213">
        <f>B33/1000*$K$9*$G$9*D33</f>
        <v>115632</v>
      </c>
      <c r="F33" s="214">
        <v>1046</v>
      </c>
      <c r="G33" s="215">
        <f t="shared" si="2"/>
        <v>9.045938840459387</v>
      </c>
      <c r="H33" s="216">
        <v>92</v>
      </c>
      <c r="I33" s="216">
        <v>92</v>
      </c>
      <c r="J33" s="192">
        <f>I33/(D33*$J$9)</f>
        <v>1.2602739726027398E-2</v>
      </c>
      <c r="K33" s="271">
        <f t="shared" si="3"/>
        <v>9.0459388404593888</v>
      </c>
      <c r="L33" s="213">
        <f t="shared" si="4"/>
        <v>1457.28</v>
      </c>
      <c r="M33" s="156">
        <f>$H$9*(E33-L33)/1000</f>
        <v>47039.984640000002</v>
      </c>
      <c r="N33" s="218">
        <f t="shared" si="0"/>
        <v>44.971304627151056</v>
      </c>
      <c r="O33" s="152"/>
      <c r="P33" s="152"/>
      <c r="Q33" s="152"/>
      <c r="R33" s="152"/>
      <c r="S33" s="152"/>
    </row>
    <row r="34" spans="2:19">
      <c r="B34" s="211">
        <v>3200</v>
      </c>
      <c r="C34" s="212" t="s">
        <v>235</v>
      </c>
      <c r="D34" s="219">
        <f>$D$9</f>
        <v>20</v>
      </c>
      <c r="E34" s="213">
        <f>B34/1000*$K$9*$G$9*D34</f>
        <v>123340.8</v>
      </c>
      <c r="F34" s="214">
        <v>957</v>
      </c>
      <c r="G34" s="215">
        <f t="shared" si="2"/>
        <v>7.758989726027397</v>
      </c>
      <c r="H34" s="216">
        <v>79</v>
      </c>
      <c r="I34" s="216">
        <v>79</v>
      </c>
      <c r="J34" s="192">
        <f>I34/(D34*$J$9)</f>
        <v>1.0821917808219178E-2</v>
      </c>
      <c r="K34" s="271">
        <f t="shared" si="3"/>
        <v>7.758989726027397</v>
      </c>
      <c r="L34" s="213">
        <f t="shared" si="4"/>
        <v>1334.7839999999999</v>
      </c>
      <c r="M34" s="156">
        <f>$H$9*(E34-L34)/1000</f>
        <v>50266.478591999999</v>
      </c>
      <c r="N34" s="218">
        <f t="shared" si="0"/>
        <v>52.525055999999999</v>
      </c>
      <c r="O34" s="152"/>
      <c r="P34" s="152"/>
      <c r="Q34" s="152"/>
      <c r="R34" s="152"/>
      <c r="S34" s="152"/>
    </row>
    <row r="35" spans="2:19" ht="16">
      <c r="B35" s="211">
        <v>3300</v>
      </c>
      <c r="C35" s="212" t="s">
        <v>287</v>
      </c>
      <c r="D35" s="219">
        <f>$D$9</f>
        <v>20</v>
      </c>
      <c r="E35" s="213">
        <f>B35/1000*$K$9*$G$9*D35</f>
        <v>127195.20000000001</v>
      </c>
      <c r="F35" s="214">
        <v>900</v>
      </c>
      <c r="G35" s="215">
        <f t="shared" si="2"/>
        <v>7.0757387071210234</v>
      </c>
      <c r="H35" s="216">
        <v>72</v>
      </c>
      <c r="I35" s="216">
        <v>72</v>
      </c>
      <c r="J35" s="192">
        <f>I35/(D35*$J$9)</f>
        <v>9.8630136986301367E-3</v>
      </c>
      <c r="K35" s="271">
        <f t="shared" si="3"/>
        <v>7.0757387071210225</v>
      </c>
      <c r="L35" s="213">
        <f t="shared" si="4"/>
        <v>1254.528</v>
      </c>
      <c r="M35" s="156">
        <f>$H$9*(E35-L35)/1000</f>
        <v>51887.556863999998</v>
      </c>
      <c r="N35" s="218">
        <f t="shared" si="0"/>
        <v>57.652840959999999</v>
      </c>
      <c r="O35" s="152"/>
      <c r="P35" s="152"/>
      <c r="Q35" s="152"/>
      <c r="R35" s="152"/>
      <c r="S35" s="152"/>
    </row>
    <row r="36" spans="2:19" ht="16">
      <c r="B36" s="211">
        <v>3300</v>
      </c>
      <c r="C36" s="212" t="s">
        <v>288</v>
      </c>
      <c r="D36" s="219">
        <v>25</v>
      </c>
      <c r="E36" s="213">
        <f>B36/1000*$K$9*$G$9*D36</f>
        <v>158994</v>
      </c>
      <c r="F36" s="214">
        <v>900</v>
      </c>
      <c r="G36" s="215">
        <f t="shared" si="2"/>
        <v>5.6605909656968185</v>
      </c>
      <c r="H36" s="216">
        <v>72</v>
      </c>
      <c r="I36" s="216">
        <v>72</v>
      </c>
      <c r="J36" s="192">
        <f>I36/(D36*$J$9)</f>
        <v>7.8904109589041094E-3</v>
      </c>
      <c r="K36" s="271">
        <f t="shared" si="3"/>
        <v>5.6605909656968185</v>
      </c>
      <c r="L36" s="213">
        <f t="shared" si="4"/>
        <v>1254.528</v>
      </c>
      <c r="M36" s="156">
        <f>$H$9*(E36-L36)/1000</f>
        <v>64988.662464000001</v>
      </c>
      <c r="N36" s="218">
        <f t="shared" si="0"/>
        <v>72.209624959999999</v>
      </c>
      <c r="O36" s="152"/>
      <c r="P36" s="152"/>
      <c r="Q36" s="152"/>
      <c r="R36" s="152"/>
      <c r="S36" s="152"/>
    </row>
    <row r="37" spans="2:19" s="194" customFormat="1" ht="24" customHeight="1" thickBot="1">
      <c r="B37" s="220">
        <v>3400</v>
      </c>
      <c r="C37" s="221" t="s">
        <v>235</v>
      </c>
      <c r="D37" s="222">
        <f>$D$9</f>
        <v>20</v>
      </c>
      <c r="E37" s="223">
        <f>B37/1000*$K$9*$G$9*D37</f>
        <v>131049.60000000001</v>
      </c>
      <c r="F37" s="224">
        <v>824</v>
      </c>
      <c r="G37" s="225">
        <f t="shared" si="2"/>
        <v>6.2876956511122506</v>
      </c>
      <c r="H37" s="226">
        <v>64</v>
      </c>
      <c r="I37" s="226">
        <v>64</v>
      </c>
      <c r="J37" s="227">
        <f>I37/(D37*$J$9)</f>
        <v>8.7671232876712323E-3</v>
      </c>
      <c r="K37" s="272">
        <f>F37*1000*1000/E37/1000</f>
        <v>6.2876956511122506</v>
      </c>
      <c r="L37" s="223">
        <f t="shared" si="4"/>
        <v>1148.9279999999999</v>
      </c>
      <c r="M37" s="228">
        <f>$H$9*(E37-L37)/1000</f>
        <v>53519.076864000002</v>
      </c>
      <c r="N37" s="229">
        <f t="shared" si="0"/>
        <v>64.950336000000007</v>
      </c>
      <c r="O37" s="193"/>
      <c r="P37" s="193"/>
      <c r="Q37" s="193"/>
      <c r="R37" s="193"/>
      <c r="S37" s="193"/>
    </row>
    <row r="38" spans="2:19" ht="10" customHeight="1">
      <c r="E38" s="3"/>
      <c r="F38" s="21"/>
      <c r="G38" s="21"/>
      <c r="H38" s="21"/>
      <c r="I38" s="21"/>
      <c r="J38" s="21"/>
      <c r="K38" s="21"/>
      <c r="L38" s="21"/>
      <c r="M38" s="156"/>
      <c r="N38" s="157"/>
    </row>
    <row r="39" spans="2:19" s="145" customFormat="1" ht="19">
      <c r="B39" s="195" t="s">
        <v>400</v>
      </c>
      <c r="C39" s="146" t="s">
        <v>398</v>
      </c>
    </row>
    <row r="40" spans="2:19" s="144" customFormat="1" ht="16">
      <c r="C40" s="148" t="s">
        <v>397</v>
      </c>
    </row>
    <row r="41" spans="2:19" s="144" customFormat="1" ht="16">
      <c r="C41" s="148" t="s">
        <v>234</v>
      </c>
      <c r="Q41" s="144">
        <f>K9*R16</f>
        <v>0</v>
      </c>
    </row>
    <row r="42" spans="2:19" s="104" customFormat="1" ht="13" customHeight="1">
      <c r="B42" s="143"/>
      <c r="C42" s="147" t="s">
        <v>232</v>
      </c>
    </row>
    <row r="43" spans="2:19">
      <c r="B43" s="2"/>
      <c r="C43" s="147" t="s">
        <v>233</v>
      </c>
    </row>
    <row r="44" spans="2:19">
      <c r="B44" s="2"/>
      <c r="C44" s="104"/>
      <c r="D44" s="104"/>
      <c r="E44" s="147"/>
    </row>
    <row r="45" spans="2:19" ht="120" customHeight="1">
      <c r="B45" s="67" t="s">
        <v>65</v>
      </c>
      <c r="C45" s="243" t="s">
        <v>67</v>
      </c>
      <c r="D45" s="243"/>
      <c r="E45" s="243"/>
      <c r="F45" s="243"/>
      <c r="G45" s="68"/>
      <c r="H45" s="243" t="s">
        <v>68</v>
      </c>
      <c r="I45" s="243"/>
      <c r="J45" s="243"/>
      <c r="K45" s="243"/>
      <c r="L45" s="5"/>
    </row>
    <row r="156" spans="3:3">
      <c r="C156" s="3"/>
    </row>
    <row r="162" spans="5:5">
      <c r="E162" s="23"/>
    </row>
    <row r="164" spans="5:5">
      <c r="E164" s="23"/>
    </row>
    <row r="166" spans="5:5">
      <c r="E166" s="23"/>
    </row>
    <row r="168" spans="5:5">
      <c r="E168" s="23"/>
    </row>
    <row r="170" spans="5:5">
      <c r="E170" s="23"/>
    </row>
    <row r="172" spans="5:5">
      <c r="E172" s="23"/>
    </row>
    <row r="174" spans="5:5">
      <c r="E174" s="23"/>
    </row>
    <row r="176" spans="5:5">
      <c r="E176" s="23"/>
    </row>
    <row r="178" spans="5:5">
      <c r="E178" s="23"/>
    </row>
    <row r="180" spans="5:5">
      <c r="E180" s="23"/>
    </row>
    <row r="182" spans="5:5">
      <c r="E182" s="23"/>
    </row>
    <row r="184" spans="5:5">
      <c r="E184" s="23"/>
    </row>
    <row r="186" spans="5:5">
      <c r="E186" s="23"/>
    </row>
    <row r="188" spans="5:5">
      <c r="E188" s="23"/>
    </row>
    <row r="190" spans="5:5">
      <c r="E190" s="23"/>
    </row>
    <row r="192" spans="5:5">
      <c r="E192" s="23"/>
    </row>
    <row r="194" spans="3:4" ht="16">
      <c r="C194" s="26"/>
      <c r="D194" s="72"/>
    </row>
  </sheetData>
  <mergeCells count="4">
    <mergeCell ref="B9:C9"/>
    <mergeCell ref="B2:E2"/>
    <mergeCell ref="C45:F45"/>
    <mergeCell ref="H45:K45"/>
  </mergeCells>
  <phoneticPr fontId="72" type="noConversion"/>
  <dataValidations count="2">
    <dataValidation type="list" allowBlank="1" showInputMessage="1" showErrorMessage="1" sqref="D9" xr:uid="{8C34EEB8-6008-E240-8D2B-161F70E166B1}">
      <formula1>"10,11,12,13,14,15,16,17,18,19,20,21,22,23,24,25,26,27,28,29,30,31,32,33,34,35,36,37,38,39,40,45,50"</formula1>
    </dataValidation>
    <dataValidation type="list" allowBlank="1" showInputMessage="1" showErrorMessage="1" errorTitle="Type de génératrice" error="Vous ne pouvez que saisir l'une des deux options du menu déroulant" promptTitle="Type de génératrice" prompt="Saisir l'une des deux options dans la liste déroulante" sqref="E9" xr:uid="{52544589-69EB-1241-97F4-8667483D555A}">
      <formula1>$E$10:$E$11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error="Vous ne pouvez saisir qu'un des pays de la liste déroulante" promptTitle="Pays" prompt="Saisissez un pays de la liste déroulante" xr:uid="{3129D8CA-8492-7F4B-BCDF-57039EB780C6}">
          <x14:formula1>
            <xm:f>'Table 4'!$C$7:$C$88</xm:f>
          </x14:formula1>
          <xm:sqref>B9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E0257-6320-4945-BE24-658FBF6B86FA}">
  <dimension ref="A1:FS224"/>
  <sheetViews>
    <sheetView showGridLines="0" tabSelected="1" workbookViewId="0">
      <selection activeCell="B7" sqref="B7"/>
    </sheetView>
  </sheetViews>
  <sheetFormatPr baseColWidth="10" defaultRowHeight="16"/>
  <cols>
    <col min="1" max="1" width="1" customWidth="1"/>
    <col min="2" max="3" width="100.83203125" customWidth="1"/>
  </cols>
  <sheetData>
    <row r="1" spans="1:175" s="2" customFormat="1" ht="5" customHeight="1">
      <c r="B1" s="3"/>
      <c r="J1" s="4"/>
      <c r="K1" s="5"/>
    </row>
    <row r="2" spans="1:175" s="41" customFormat="1" ht="40" customHeight="1">
      <c r="A2" s="27" t="e">
        <f ca="1">RIGHT(CELL("filename",A✓),LEN(CELL("filename",A✓))-SEARCH("]",CELL("filename",A✓)))</f>
        <v>#NAME?</v>
      </c>
      <c r="B2" s="84" t="s">
        <v>52</v>
      </c>
      <c r="C2" s="28"/>
      <c r="D2" s="29"/>
      <c r="E2" s="30"/>
      <c r="F2" s="29"/>
      <c r="G2" s="29"/>
      <c r="J2" s="29"/>
      <c r="K2" s="29"/>
      <c r="L2" s="29"/>
      <c r="M2" s="31"/>
      <c r="N2" s="32"/>
      <c r="O2" s="33" t="s">
        <v>51</v>
      </c>
      <c r="P2" s="34"/>
      <c r="Q2" s="33" t="s">
        <v>51</v>
      </c>
      <c r="R2" s="35"/>
      <c r="S2" s="36"/>
      <c r="T2" s="33" t="s">
        <v>51</v>
      </c>
      <c r="U2" s="35"/>
      <c r="V2" s="36"/>
      <c r="W2" s="33" t="s">
        <v>51</v>
      </c>
      <c r="X2" s="35"/>
      <c r="Y2" s="36"/>
      <c r="Z2" s="33" t="s">
        <v>51</v>
      </c>
      <c r="AA2" s="35"/>
      <c r="AB2" s="33" t="s">
        <v>51</v>
      </c>
      <c r="AC2" s="36"/>
      <c r="AD2" s="37"/>
      <c r="AE2" s="36"/>
      <c r="AF2" s="38"/>
      <c r="AG2" s="33" t="s">
        <v>51</v>
      </c>
      <c r="AH2" s="33"/>
      <c r="AI2" s="38"/>
      <c r="AJ2" s="39"/>
      <c r="AK2" s="39"/>
      <c r="AL2" s="39"/>
      <c r="AM2" s="40"/>
      <c r="AS2" s="42"/>
      <c r="AT2" s="42"/>
      <c r="AU2" s="42"/>
      <c r="AV2" s="42"/>
      <c r="AW2" s="42"/>
      <c r="AX2" s="42"/>
      <c r="AY2" s="42"/>
      <c r="AZ2" s="42"/>
      <c r="BA2" s="42"/>
      <c r="BB2" s="42"/>
      <c r="BC2" s="42"/>
      <c r="BD2" s="42"/>
      <c r="BE2" s="42"/>
      <c r="BF2" s="42"/>
      <c r="BG2" s="42"/>
      <c r="BH2" s="42"/>
      <c r="BI2" s="42"/>
      <c r="BJ2" s="42"/>
      <c r="BK2" s="42"/>
      <c r="BL2" s="43"/>
      <c r="FL2" s="44"/>
      <c r="FM2" s="45"/>
      <c r="FR2" s="46">
        <v>60</v>
      </c>
      <c r="FS2" s="46">
        <v>60</v>
      </c>
    </row>
    <row r="3" spans="1:175" s="41" customFormat="1" ht="40" customHeight="1">
      <c r="B3" s="276" t="s">
        <v>625</v>
      </c>
      <c r="C3" s="47"/>
      <c r="D3" s="29"/>
      <c r="E3" s="48"/>
      <c r="F3" s="49"/>
      <c r="G3" s="29"/>
      <c r="H3" s="29"/>
      <c r="I3" s="29"/>
      <c r="J3" s="29"/>
      <c r="K3" s="29"/>
      <c r="L3" s="29"/>
      <c r="M3" s="31"/>
      <c r="N3" s="32"/>
      <c r="O3" s="33" t="s">
        <v>51</v>
      </c>
      <c r="P3" s="50"/>
      <c r="Q3" s="33" t="s">
        <v>51</v>
      </c>
      <c r="R3" s="35"/>
      <c r="S3" s="36"/>
      <c r="T3" s="33" t="s">
        <v>51</v>
      </c>
      <c r="U3" s="35"/>
      <c r="V3" s="36"/>
      <c r="W3" s="33" t="s">
        <v>51</v>
      </c>
      <c r="X3" s="35"/>
      <c r="Y3" s="36"/>
      <c r="Z3" s="33" t="s">
        <v>51</v>
      </c>
      <c r="AA3" s="35"/>
      <c r="AB3" s="33" t="s">
        <v>51</v>
      </c>
      <c r="AC3" s="36"/>
      <c r="AD3" s="37"/>
      <c r="AE3" s="36"/>
      <c r="AF3" s="47"/>
      <c r="AG3" s="33" t="s">
        <v>51</v>
      </c>
      <c r="AH3" s="33"/>
      <c r="AI3" s="47"/>
      <c r="AJ3" s="39"/>
      <c r="AK3" s="42"/>
      <c r="AL3" s="42"/>
      <c r="AS3" s="42"/>
      <c r="AT3" s="42"/>
      <c r="AU3" s="51"/>
      <c r="AV3" s="51"/>
      <c r="AW3" s="42"/>
      <c r="AX3" s="51"/>
      <c r="AY3" s="51"/>
      <c r="AZ3" s="51"/>
      <c r="BA3" s="51"/>
      <c r="BB3" s="51"/>
      <c r="BC3" s="52"/>
      <c r="BD3" s="51"/>
      <c r="BE3" s="51"/>
      <c r="BF3" s="52"/>
      <c r="BG3" s="51"/>
      <c r="BH3" s="51"/>
      <c r="BI3" s="52"/>
      <c r="BJ3" s="51"/>
      <c r="BK3" s="51"/>
      <c r="BL3" s="51"/>
      <c r="FL3" s="53"/>
      <c r="FM3" s="54"/>
      <c r="FR3" s="40"/>
      <c r="FS3" s="40"/>
    </row>
    <row r="4" spans="1:175" s="55" customFormat="1">
      <c r="B4" s="56" t="s">
        <v>537</v>
      </c>
      <c r="M4" s="58"/>
      <c r="N4" s="59"/>
      <c r="P4" s="60"/>
      <c r="R4" s="61"/>
      <c r="S4" s="62"/>
      <c r="U4" s="61"/>
      <c r="V4" s="62"/>
      <c r="X4" s="61"/>
      <c r="Y4" s="62"/>
      <c r="AA4" s="61"/>
      <c r="AC4" s="62"/>
      <c r="AD4" s="63"/>
      <c r="AE4" s="62"/>
      <c r="AJ4" s="64"/>
      <c r="AK4" s="64"/>
    </row>
    <row r="6" spans="1:175">
      <c r="B6" s="274" t="s">
        <v>617</v>
      </c>
      <c r="C6" s="274" t="s">
        <v>618</v>
      </c>
    </row>
    <row r="7" spans="1:175" ht="68">
      <c r="B7" s="275" t="s">
        <v>619</v>
      </c>
      <c r="C7" s="275" t="s">
        <v>620</v>
      </c>
    </row>
    <row r="8" spans="1:175">
      <c r="B8" s="274" t="s">
        <v>607</v>
      </c>
      <c r="C8" s="274" t="s">
        <v>604</v>
      </c>
    </row>
    <row r="9" spans="1:175" ht="51">
      <c r="B9" s="275" t="s">
        <v>605</v>
      </c>
      <c r="C9" s="275" t="s">
        <v>606</v>
      </c>
    </row>
    <row r="10" spans="1:175">
      <c r="B10" s="274" t="s">
        <v>609</v>
      </c>
      <c r="C10" s="274" t="s">
        <v>610</v>
      </c>
    </row>
    <row r="11" spans="1:175" ht="51">
      <c r="B11" s="275" t="s">
        <v>611</v>
      </c>
      <c r="C11" s="275" t="s">
        <v>612</v>
      </c>
    </row>
    <row r="12" spans="1:175">
      <c r="B12" s="274" t="s">
        <v>556</v>
      </c>
      <c r="C12" s="274" t="s">
        <v>553</v>
      </c>
    </row>
    <row r="13" spans="1:175" ht="34">
      <c r="B13" s="275" t="s">
        <v>555</v>
      </c>
      <c r="C13" s="275" t="s">
        <v>554</v>
      </c>
    </row>
    <row r="14" spans="1:175">
      <c r="B14" s="274" t="s">
        <v>587</v>
      </c>
      <c r="C14" s="274" t="s">
        <v>540</v>
      </c>
    </row>
    <row r="15" spans="1:175" ht="51">
      <c r="B15" s="273" t="s">
        <v>539</v>
      </c>
      <c r="C15" s="273" t="s">
        <v>538</v>
      </c>
    </row>
    <row r="16" spans="1:175">
      <c r="B16" s="274" t="s">
        <v>588</v>
      </c>
      <c r="C16" s="274" t="s">
        <v>541</v>
      </c>
    </row>
    <row r="17" spans="2:3" ht="34">
      <c r="B17" s="275" t="s">
        <v>543</v>
      </c>
      <c r="C17" s="275" t="s">
        <v>542</v>
      </c>
    </row>
    <row r="18" spans="2:3">
      <c r="B18" s="274" t="s">
        <v>557</v>
      </c>
      <c r="C18" s="274" t="s">
        <v>547</v>
      </c>
    </row>
    <row r="19" spans="2:3" ht="17">
      <c r="B19" s="275" t="s">
        <v>549</v>
      </c>
      <c r="C19" s="275" t="s">
        <v>548</v>
      </c>
    </row>
    <row r="20" spans="2:3">
      <c r="B20" s="274" t="s">
        <v>562</v>
      </c>
      <c r="C20" s="274" t="s">
        <v>562</v>
      </c>
    </row>
    <row r="21" spans="2:3" ht="34">
      <c r="B21" s="275" t="s">
        <v>564</v>
      </c>
      <c r="C21" s="275" t="s">
        <v>563</v>
      </c>
    </row>
    <row r="22" spans="2:3">
      <c r="B22" s="274" t="s">
        <v>566</v>
      </c>
      <c r="C22" s="274" t="s">
        <v>565</v>
      </c>
    </row>
    <row r="23" spans="2:3" ht="34">
      <c r="B23" s="275" t="s">
        <v>568</v>
      </c>
      <c r="C23" s="275" t="s">
        <v>567</v>
      </c>
    </row>
    <row r="24" spans="2:3">
      <c r="B24" s="274" t="s">
        <v>589</v>
      </c>
      <c r="C24" s="274" t="s">
        <v>591</v>
      </c>
    </row>
    <row r="25" spans="2:3" ht="17">
      <c r="B25" s="275" t="s">
        <v>590</v>
      </c>
      <c r="C25" s="275" t="s">
        <v>551</v>
      </c>
    </row>
    <row r="26" spans="2:3">
      <c r="B26" s="274" t="s">
        <v>558</v>
      </c>
      <c r="C26" s="274" t="s">
        <v>550</v>
      </c>
    </row>
    <row r="27" spans="2:3" ht="17">
      <c r="B27" s="275" t="s">
        <v>552</v>
      </c>
      <c r="C27" s="275" t="s">
        <v>551</v>
      </c>
    </row>
    <row r="28" spans="2:3">
      <c r="B28" s="274" t="s">
        <v>569</v>
      </c>
      <c r="C28" s="274" t="s">
        <v>569</v>
      </c>
    </row>
    <row r="29" spans="2:3" ht="17">
      <c r="B29" s="275" t="s">
        <v>570</v>
      </c>
      <c r="C29" s="275" t="s">
        <v>573</v>
      </c>
    </row>
    <row r="30" spans="2:3">
      <c r="B30" s="274" t="s">
        <v>574</v>
      </c>
      <c r="C30" s="274" t="s">
        <v>571</v>
      </c>
    </row>
    <row r="31" spans="2:3" ht="17">
      <c r="B31" s="275" t="s">
        <v>575</v>
      </c>
      <c r="C31" s="275" t="s">
        <v>572</v>
      </c>
    </row>
    <row r="32" spans="2:3">
      <c r="B32" s="274" t="s">
        <v>600</v>
      </c>
      <c r="C32" s="274" t="s">
        <v>601</v>
      </c>
    </row>
    <row r="33" spans="2:3" ht="51">
      <c r="B33" s="275" t="s">
        <v>602</v>
      </c>
      <c r="C33" s="275" t="s">
        <v>603</v>
      </c>
    </row>
    <row r="34" spans="2:3">
      <c r="B34" s="274" t="s">
        <v>608</v>
      </c>
      <c r="C34" s="274" t="s">
        <v>544</v>
      </c>
    </row>
    <row r="35" spans="2:3" ht="51">
      <c r="B35" s="275" t="s">
        <v>546</v>
      </c>
      <c r="C35" s="275" t="s">
        <v>545</v>
      </c>
    </row>
    <row r="36" spans="2:3">
      <c r="B36" s="274" t="s">
        <v>576</v>
      </c>
      <c r="C36" s="274" t="s">
        <v>576</v>
      </c>
    </row>
    <row r="37" spans="2:3" ht="68">
      <c r="B37" s="275" t="s">
        <v>578</v>
      </c>
      <c r="C37" s="275" t="s">
        <v>577</v>
      </c>
    </row>
    <row r="38" spans="2:3">
      <c r="B38" s="274" t="s">
        <v>561</v>
      </c>
      <c r="C38" s="274" t="s">
        <v>559</v>
      </c>
    </row>
    <row r="39" spans="2:3" ht="68">
      <c r="B39" s="275" t="s">
        <v>585</v>
      </c>
      <c r="C39" s="275" t="s">
        <v>560</v>
      </c>
    </row>
    <row r="40" spans="2:3">
      <c r="B40" s="274" t="s">
        <v>594</v>
      </c>
      <c r="C40" s="274" t="s">
        <v>595</v>
      </c>
    </row>
    <row r="41" spans="2:3" ht="17">
      <c r="B41" s="275" t="s">
        <v>592</v>
      </c>
      <c r="C41" s="275" t="s">
        <v>593</v>
      </c>
    </row>
    <row r="42" spans="2:3">
      <c r="B42" s="274" t="s">
        <v>586</v>
      </c>
      <c r="C42" s="274" t="s">
        <v>582</v>
      </c>
    </row>
    <row r="43" spans="2:3" ht="34">
      <c r="B43" s="275" t="s">
        <v>583</v>
      </c>
      <c r="C43" s="275" t="s">
        <v>584</v>
      </c>
    </row>
    <row r="44" spans="2:3">
      <c r="B44" s="274" t="s">
        <v>613</v>
      </c>
      <c r="C44" s="274" t="s">
        <v>614</v>
      </c>
    </row>
    <row r="45" spans="2:3" ht="51">
      <c r="B45" s="275" t="s">
        <v>615</v>
      </c>
      <c r="C45" s="275" t="s">
        <v>616</v>
      </c>
    </row>
    <row r="46" spans="2:3">
      <c r="B46" s="274" t="s">
        <v>579</v>
      </c>
      <c r="C46" s="274" t="s">
        <v>579</v>
      </c>
    </row>
    <row r="47" spans="2:3" ht="34">
      <c r="B47" s="275" t="s">
        <v>581</v>
      </c>
      <c r="C47" s="275" t="s">
        <v>580</v>
      </c>
    </row>
    <row r="48" spans="2:3">
      <c r="B48" s="274" t="s">
        <v>621</v>
      </c>
      <c r="C48" s="274" t="s">
        <v>622</v>
      </c>
    </row>
    <row r="49" spans="2:3" ht="68">
      <c r="B49" s="275" t="s">
        <v>624</v>
      </c>
      <c r="C49" s="275" t="s">
        <v>623</v>
      </c>
    </row>
    <row r="50" spans="2:3">
      <c r="B50" s="274" t="s">
        <v>596</v>
      </c>
      <c r="C50" s="274" t="s">
        <v>597</v>
      </c>
    </row>
    <row r="51" spans="2:3" ht="51">
      <c r="B51" s="275" t="s">
        <v>598</v>
      </c>
      <c r="C51" s="275" t="s">
        <v>599</v>
      </c>
    </row>
    <row r="52" spans="2:3">
      <c r="B52" s="274"/>
      <c r="C52" s="274"/>
    </row>
    <row r="53" spans="2:3" ht="34">
      <c r="B53" s="275"/>
      <c r="C53" s="275"/>
    </row>
    <row r="54" spans="2:3">
      <c r="B54" s="274"/>
      <c r="C54" s="274"/>
    </row>
    <row r="55" spans="2:3" ht="34">
      <c r="B55" s="275"/>
      <c r="C55" s="275"/>
    </row>
    <row r="56" spans="2:3">
      <c r="B56" s="274"/>
      <c r="C56" s="274"/>
    </row>
    <row r="57" spans="2:3" ht="34">
      <c r="B57" s="275"/>
      <c r="C57" s="275"/>
    </row>
    <row r="58" spans="2:3">
      <c r="B58" s="274"/>
      <c r="C58" s="274"/>
    </row>
    <row r="59" spans="2:3" ht="34">
      <c r="B59" s="275"/>
      <c r="C59" s="275"/>
    </row>
    <row r="60" spans="2:3">
      <c r="B60" s="274"/>
      <c r="C60" s="274"/>
    </row>
    <row r="61" spans="2:3" ht="34">
      <c r="B61" s="275"/>
      <c r="C61" s="275"/>
    </row>
    <row r="62" spans="2:3">
      <c r="B62" s="274"/>
      <c r="C62" s="274"/>
    </row>
    <row r="63" spans="2:3" ht="34">
      <c r="B63" s="275"/>
      <c r="C63" s="275"/>
    </row>
    <row r="64" spans="2:3">
      <c r="B64" s="274"/>
      <c r="C64" s="274"/>
    </row>
    <row r="65" spans="2:3" ht="34">
      <c r="B65" s="275"/>
      <c r="C65" s="275"/>
    </row>
    <row r="66" spans="2:3">
      <c r="B66" s="274"/>
      <c r="C66" s="274"/>
    </row>
    <row r="67" spans="2:3" ht="34">
      <c r="B67" s="275"/>
      <c r="C67" s="275"/>
    </row>
    <row r="68" spans="2:3">
      <c r="B68" s="274"/>
      <c r="C68" s="274"/>
    </row>
    <row r="69" spans="2:3" ht="34">
      <c r="B69" s="275"/>
      <c r="C69" s="275"/>
    </row>
    <row r="70" spans="2:3">
      <c r="B70" s="274"/>
      <c r="C70" s="274"/>
    </row>
    <row r="71" spans="2:3" ht="34">
      <c r="B71" s="275"/>
      <c r="C71" s="275"/>
    </row>
    <row r="72" spans="2:3">
      <c r="B72" s="274"/>
      <c r="C72" s="274"/>
    </row>
    <row r="73" spans="2:3" ht="34">
      <c r="B73" s="275"/>
      <c r="C73" s="275"/>
    </row>
    <row r="74" spans="2:3">
      <c r="B74" s="274"/>
      <c r="C74" s="274"/>
    </row>
    <row r="75" spans="2:3" ht="34">
      <c r="B75" s="275"/>
      <c r="C75" s="275"/>
    </row>
    <row r="76" spans="2:3">
      <c r="B76" s="274"/>
      <c r="C76" s="274"/>
    </row>
    <row r="77" spans="2:3" ht="34">
      <c r="B77" s="275"/>
      <c r="C77" s="275"/>
    </row>
    <row r="78" spans="2:3">
      <c r="B78" s="274"/>
      <c r="C78" s="274"/>
    </row>
    <row r="79" spans="2:3" ht="34">
      <c r="B79" s="275"/>
      <c r="C79" s="275"/>
    </row>
    <row r="80" spans="2:3">
      <c r="B80" s="274"/>
      <c r="C80" s="274"/>
    </row>
    <row r="81" spans="2:3" ht="34">
      <c r="B81" s="275"/>
      <c r="C81" s="275"/>
    </row>
    <row r="82" spans="2:3">
      <c r="B82" s="274"/>
      <c r="C82" s="274"/>
    </row>
    <row r="83" spans="2:3" ht="34">
      <c r="B83" s="275"/>
      <c r="C83" s="275"/>
    </row>
    <row r="84" spans="2:3">
      <c r="B84" s="274"/>
      <c r="C84" s="274"/>
    </row>
    <row r="85" spans="2:3" ht="34">
      <c r="B85" s="275"/>
      <c r="C85" s="275"/>
    </row>
    <row r="86" spans="2:3">
      <c r="B86" s="274"/>
      <c r="C86" s="274"/>
    </row>
    <row r="87" spans="2:3" ht="34">
      <c r="B87" s="275"/>
      <c r="C87" s="275"/>
    </row>
    <row r="88" spans="2:3">
      <c r="B88" s="274"/>
      <c r="C88" s="274"/>
    </row>
    <row r="89" spans="2:3" ht="34">
      <c r="B89" s="275"/>
      <c r="C89" s="275"/>
    </row>
    <row r="90" spans="2:3">
      <c r="B90" s="274"/>
      <c r="C90" s="274"/>
    </row>
    <row r="91" spans="2:3" ht="34">
      <c r="B91" s="275"/>
      <c r="C91" s="275"/>
    </row>
    <row r="92" spans="2:3">
      <c r="B92" s="274"/>
      <c r="C92" s="274"/>
    </row>
    <row r="93" spans="2:3" ht="34">
      <c r="B93" s="275"/>
      <c r="C93" s="275"/>
    </row>
    <row r="94" spans="2:3">
      <c r="B94" s="274"/>
      <c r="C94" s="274"/>
    </row>
    <row r="95" spans="2:3" ht="34">
      <c r="B95" s="275"/>
      <c r="C95" s="275"/>
    </row>
    <row r="96" spans="2:3">
      <c r="B96" s="274"/>
      <c r="C96" s="274"/>
    </row>
    <row r="97" spans="2:3" ht="34">
      <c r="B97" s="275"/>
      <c r="C97" s="275"/>
    </row>
    <row r="98" spans="2:3">
      <c r="B98" s="274"/>
      <c r="C98" s="274"/>
    </row>
    <row r="99" spans="2:3" ht="34">
      <c r="B99" s="275"/>
      <c r="C99" s="275"/>
    </row>
    <row r="100" spans="2:3">
      <c r="B100" s="274"/>
      <c r="C100" s="274"/>
    </row>
    <row r="101" spans="2:3" ht="34">
      <c r="B101" s="275"/>
      <c r="C101" s="275"/>
    </row>
    <row r="102" spans="2:3">
      <c r="B102" s="274"/>
      <c r="C102" s="274"/>
    </row>
    <row r="103" spans="2:3" ht="34">
      <c r="B103" s="275"/>
      <c r="C103" s="275"/>
    </row>
    <row r="104" spans="2:3">
      <c r="B104" s="274"/>
      <c r="C104" s="274"/>
    </row>
    <row r="105" spans="2:3" ht="34">
      <c r="B105" s="275"/>
      <c r="C105" s="275"/>
    </row>
    <row r="106" spans="2:3">
      <c r="B106" s="274"/>
      <c r="C106" s="274"/>
    </row>
    <row r="107" spans="2:3" ht="34">
      <c r="B107" s="275"/>
      <c r="C107" s="275"/>
    </row>
    <row r="108" spans="2:3">
      <c r="B108" s="274"/>
      <c r="C108" s="274"/>
    </row>
    <row r="109" spans="2:3" ht="34">
      <c r="B109" s="275"/>
      <c r="C109" s="275"/>
    </row>
    <row r="110" spans="2:3">
      <c r="B110" s="274"/>
      <c r="C110" s="274"/>
    </row>
    <row r="111" spans="2:3" ht="34">
      <c r="B111" s="275"/>
      <c r="C111" s="275"/>
    </row>
    <row r="112" spans="2:3">
      <c r="B112" s="274"/>
      <c r="C112" s="274"/>
    </row>
    <row r="113" spans="2:3" ht="34">
      <c r="B113" s="275"/>
      <c r="C113" s="275"/>
    </row>
    <row r="114" spans="2:3">
      <c r="B114" s="274"/>
      <c r="C114" s="274"/>
    </row>
    <row r="115" spans="2:3" ht="34">
      <c r="B115" s="275"/>
      <c r="C115" s="275"/>
    </row>
    <row r="116" spans="2:3">
      <c r="B116" s="274"/>
      <c r="C116" s="274"/>
    </row>
    <row r="117" spans="2:3" ht="34">
      <c r="B117" s="275"/>
      <c r="C117" s="275"/>
    </row>
    <row r="118" spans="2:3">
      <c r="B118" s="274"/>
      <c r="C118" s="274"/>
    </row>
    <row r="119" spans="2:3" ht="34">
      <c r="B119" s="275"/>
      <c r="C119" s="275"/>
    </row>
    <row r="120" spans="2:3">
      <c r="B120" s="274"/>
      <c r="C120" s="274"/>
    </row>
    <row r="121" spans="2:3" ht="34">
      <c r="B121" s="275"/>
      <c r="C121" s="275"/>
    </row>
    <row r="122" spans="2:3">
      <c r="B122" s="274"/>
      <c r="C122" s="274"/>
    </row>
    <row r="123" spans="2:3" ht="34">
      <c r="B123" s="275"/>
      <c r="C123" s="275"/>
    </row>
    <row r="124" spans="2:3">
      <c r="B124" s="274"/>
      <c r="C124" s="274"/>
    </row>
    <row r="125" spans="2:3" ht="34">
      <c r="B125" s="275"/>
      <c r="C125" s="275"/>
    </row>
    <row r="126" spans="2:3">
      <c r="B126" s="274"/>
      <c r="C126" s="274"/>
    </row>
    <row r="127" spans="2:3" ht="34">
      <c r="B127" s="275"/>
      <c r="C127" s="275"/>
    </row>
    <row r="128" spans="2:3">
      <c r="B128" s="274"/>
      <c r="C128" s="274"/>
    </row>
    <row r="129" spans="2:3" ht="34">
      <c r="B129" s="275"/>
      <c r="C129" s="275"/>
    </row>
    <row r="130" spans="2:3">
      <c r="B130" s="274"/>
      <c r="C130" s="274"/>
    </row>
    <row r="131" spans="2:3" ht="34">
      <c r="B131" s="275"/>
      <c r="C131" s="275"/>
    </row>
    <row r="132" spans="2:3">
      <c r="B132" s="274"/>
      <c r="C132" s="274"/>
    </row>
    <row r="133" spans="2:3" ht="34">
      <c r="B133" s="275"/>
      <c r="C133" s="275"/>
    </row>
    <row r="134" spans="2:3">
      <c r="B134" s="274"/>
      <c r="C134" s="274"/>
    </row>
    <row r="135" spans="2:3" ht="34">
      <c r="B135" s="275"/>
      <c r="C135" s="275"/>
    </row>
    <row r="136" spans="2:3">
      <c r="B136" s="274"/>
      <c r="C136" s="274"/>
    </row>
    <row r="137" spans="2:3" ht="34">
      <c r="B137" s="275"/>
      <c r="C137" s="275"/>
    </row>
    <row r="138" spans="2:3">
      <c r="B138" s="274"/>
      <c r="C138" s="274"/>
    </row>
    <row r="139" spans="2:3" ht="34">
      <c r="B139" s="275"/>
      <c r="C139" s="275"/>
    </row>
    <row r="140" spans="2:3">
      <c r="B140" s="274"/>
      <c r="C140" s="274"/>
    </row>
    <row r="141" spans="2:3" ht="34">
      <c r="B141" s="275"/>
      <c r="C141" s="275"/>
    </row>
    <row r="142" spans="2:3">
      <c r="B142" s="274"/>
      <c r="C142" s="274"/>
    </row>
    <row r="143" spans="2:3" ht="34">
      <c r="B143" s="275"/>
      <c r="C143" s="275"/>
    </row>
    <row r="144" spans="2:3">
      <c r="B144" s="274"/>
      <c r="C144" s="274"/>
    </row>
    <row r="145" spans="2:3" ht="34">
      <c r="B145" s="275"/>
      <c r="C145" s="275"/>
    </row>
    <row r="146" spans="2:3">
      <c r="B146" s="274"/>
      <c r="C146" s="274"/>
    </row>
    <row r="147" spans="2:3" ht="34">
      <c r="B147" s="275"/>
      <c r="C147" s="275"/>
    </row>
    <row r="148" spans="2:3">
      <c r="B148" s="274"/>
      <c r="C148" s="274"/>
    </row>
    <row r="149" spans="2:3" ht="34">
      <c r="B149" s="275"/>
      <c r="C149" s="275"/>
    </row>
    <row r="150" spans="2:3">
      <c r="B150" s="274"/>
      <c r="C150" s="274"/>
    </row>
    <row r="151" spans="2:3" ht="34">
      <c r="B151" s="275"/>
      <c r="C151" s="275"/>
    </row>
    <row r="152" spans="2:3">
      <c r="B152" s="274"/>
      <c r="C152" s="274"/>
    </row>
    <row r="153" spans="2:3" ht="34">
      <c r="B153" s="275"/>
      <c r="C153" s="275"/>
    </row>
    <row r="154" spans="2:3">
      <c r="B154" s="274"/>
      <c r="C154" s="274"/>
    </row>
    <row r="155" spans="2:3" ht="34">
      <c r="B155" s="275"/>
      <c r="C155" s="275"/>
    </row>
    <row r="156" spans="2:3">
      <c r="B156" s="274"/>
      <c r="C156" s="274"/>
    </row>
    <row r="157" spans="2:3" ht="34">
      <c r="B157" s="275"/>
      <c r="C157" s="275"/>
    </row>
    <row r="158" spans="2:3">
      <c r="B158" s="274"/>
      <c r="C158" s="274"/>
    </row>
    <row r="159" spans="2:3" ht="34">
      <c r="B159" s="275"/>
      <c r="C159" s="275"/>
    </row>
    <row r="160" spans="2:3">
      <c r="B160" s="274"/>
      <c r="C160" s="274"/>
    </row>
    <row r="161" spans="2:3" ht="34">
      <c r="B161" s="275"/>
      <c r="C161" s="275"/>
    </row>
    <row r="162" spans="2:3">
      <c r="B162" s="274"/>
      <c r="C162" s="274"/>
    </row>
    <row r="163" spans="2:3" ht="34">
      <c r="B163" s="275"/>
      <c r="C163" s="275"/>
    </row>
    <row r="164" spans="2:3">
      <c r="B164" s="274"/>
      <c r="C164" s="274"/>
    </row>
    <row r="165" spans="2:3" ht="34">
      <c r="B165" s="275"/>
      <c r="C165" s="275"/>
    </row>
    <row r="166" spans="2:3">
      <c r="B166" s="274"/>
      <c r="C166" s="274"/>
    </row>
    <row r="167" spans="2:3" ht="34">
      <c r="B167" s="275"/>
      <c r="C167" s="275"/>
    </row>
    <row r="168" spans="2:3">
      <c r="B168" s="274"/>
      <c r="C168" s="274"/>
    </row>
    <row r="169" spans="2:3" ht="34">
      <c r="B169" s="275"/>
      <c r="C169" s="275"/>
    </row>
    <row r="170" spans="2:3">
      <c r="B170" s="274"/>
      <c r="C170" s="274"/>
    </row>
    <row r="171" spans="2:3" ht="34">
      <c r="B171" s="275"/>
      <c r="C171" s="275"/>
    </row>
    <row r="172" spans="2:3">
      <c r="B172" s="274"/>
      <c r="C172" s="274"/>
    </row>
    <row r="173" spans="2:3" ht="34">
      <c r="B173" s="275"/>
      <c r="C173" s="275"/>
    </row>
    <row r="174" spans="2:3">
      <c r="B174" s="274"/>
      <c r="C174" s="274"/>
    </row>
    <row r="175" spans="2:3" ht="34">
      <c r="B175" s="275"/>
      <c r="C175" s="275"/>
    </row>
    <row r="176" spans="2:3">
      <c r="B176" s="274"/>
      <c r="C176" s="274"/>
    </row>
    <row r="177" spans="2:3" ht="34">
      <c r="B177" s="275"/>
      <c r="C177" s="275"/>
    </row>
    <row r="178" spans="2:3">
      <c r="B178" s="274"/>
      <c r="C178" s="274"/>
    </row>
    <row r="179" spans="2:3" ht="34">
      <c r="B179" s="275"/>
      <c r="C179" s="275"/>
    </row>
    <row r="180" spans="2:3">
      <c r="B180" s="274"/>
      <c r="C180" s="274"/>
    </row>
    <row r="181" spans="2:3" ht="34">
      <c r="B181" s="275"/>
      <c r="C181" s="275"/>
    </row>
    <row r="182" spans="2:3">
      <c r="B182" s="274"/>
      <c r="C182" s="274"/>
    </row>
    <row r="183" spans="2:3" ht="34">
      <c r="B183" s="275"/>
      <c r="C183" s="275"/>
    </row>
    <row r="184" spans="2:3">
      <c r="B184" s="274"/>
      <c r="C184" s="274"/>
    </row>
    <row r="185" spans="2:3" ht="34">
      <c r="B185" s="275"/>
      <c r="C185" s="275"/>
    </row>
    <row r="186" spans="2:3">
      <c r="B186" s="274"/>
      <c r="C186" s="274"/>
    </row>
    <row r="187" spans="2:3" ht="34">
      <c r="B187" s="275"/>
      <c r="C187" s="275"/>
    </row>
    <row r="188" spans="2:3">
      <c r="B188" s="274"/>
      <c r="C188" s="274"/>
    </row>
    <row r="189" spans="2:3" ht="34">
      <c r="B189" s="275"/>
      <c r="C189" s="275"/>
    </row>
    <row r="190" spans="2:3">
      <c r="B190" s="274"/>
      <c r="C190" s="274"/>
    </row>
    <row r="191" spans="2:3" ht="34">
      <c r="B191" s="275"/>
      <c r="C191" s="275"/>
    </row>
    <row r="192" spans="2:3">
      <c r="B192" s="274"/>
      <c r="C192" s="274"/>
    </row>
    <row r="193" spans="2:3" ht="34">
      <c r="B193" s="275"/>
      <c r="C193" s="275"/>
    </row>
    <row r="194" spans="2:3">
      <c r="B194" s="274"/>
      <c r="C194" s="274"/>
    </row>
    <row r="195" spans="2:3" ht="34">
      <c r="B195" s="275"/>
      <c r="C195" s="275"/>
    </row>
    <row r="196" spans="2:3">
      <c r="B196" s="274"/>
      <c r="C196" s="274"/>
    </row>
    <row r="197" spans="2:3" ht="34">
      <c r="B197" s="275"/>
      <c r="C197" s="275"/>
    </row>
    <row r="198" spans="2:3">
      <c r="B198" s="274"/>
      <c r="C198" s="274"/>
    </row>
    <row r="199" spans="2:3" ht="34">
      <c r="B199" s="275"/>
      <c r="C199" s="275"/>
    </row>
    <row r="200" spans="2:3">
      <c r="B200" s="274"/>
      <c r="C200" s="274"/>
    </row>
    <row r="201" spans="2:3" ht="34">
      <c r="B201" s="275"/>
      <c r="C201" s="275"/>
    </row>
    <row r="202" spans="2:3">
      <c r="B202" s="274"/>
      <c r="C202" s="274"/>
    </row>
    <row r="203" spans="2:3" ht="34">
      <c r="B203" s="275"/>
      <c r="C203" s="275"/>
    </row>
    <row r="204" spans="2:3">
      <c r="B204" s="274"/>
      <c r="C204" s="274"/>
    </row>
    <row r="205" spans="2:3" ht="34">
      <c r="B205" s="275"/>
      <c r="C205" s="275"/>
    </row>
    <row r="206" spans="2:3">
      <c r="B206" s="274"/>
      <c r="C206" s="274"/>
    </row>
    <row r="207" spans="2:3" ht="34">
      <c r="B207" s="275"/>
      <c r="C207" s="275"/>
    </row>
    <row r="208" spans="2:3">
      <c r="B208" s="274"/>
      <c r="C208" s="274"/>
    </row>
    <row r="209" spans="2:3" ht="34">
      <c r="B209" s="275"/>
      <c r="C209" s="275"/>
    </row>
    <row r="210" spans="2:3">
      <c r="B210" s="274"/>
      <c r="C210" s="274"/>
    </row>
    <row r="211" spans="2:3" ht="34">
      <c r="B211" s="275"/>
      <c r="C211" s="275"/>
    </row>
    <row r="212" spans="2:3">
      <c r="B212" s="274"/>
      <c r="C212" s="274"/>
    </row>
    <row r="213" spans="2:3" ht="34">
      <c r="B213" s="275"/>
      <c r="C213" s="275"/>
    </row>
    <row r="214" spans="2:3">
      <c r="B214" s="274"/>
      <c r="C214" s="274"/>
    </row>
    <row r="215" spans="2:3" ht="34">
      <c r="B215" s="275"/>
      <c r="C215" s="275"/>
    </row>
    <row r="216" spans="2:3">
      <c r="B216" s="274"/>
      <c r="C216" s="274"/>
    </row>
    <row r="217" spans="2:3" ht="34">
      <c r="B217" s="275"/>
      <c r="C217" s="275"/>
    </row>
    <row r="218" spans="2:3">
      <c r="B218" s="274"/>
      <c r="C218" s="274"/>
    </row>
    <row r="219" spans="2:3" ht="34">
      <c r="B219" s="275"/>
      <c r="C219" s="275"/>
    </row>
    <row r="220" spans="2:3">
      <c r="B220" s="274"/>
      <c r="C220" s="274"/>
    </row>
    <row r="221" spans="2:3" ht="34">
      <c r="B221" s="275"/>
      <c r="C221" s="275"/>
    </row>
    <row r="222" spans="2:3">
      <c r="B222" s="274"/>
      <c r="C222" s="274"/>
    </row>
    <row r="223" spans="2:3" ht="34">
      <c r="B223" s="275"/>
      <c r="C223" s="275"/>
    </row>
    <row r="224" spans="2:3">
      <c r="B224" s="274"/>
      <c r="C224" s="274"/>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B9D4D-FF97-B44D-8A5B-5EB2E3558B38}">
  <dimension ref="A1:GA234"/>
  <sheetViews>
    <sheetView showGridLines="0" topLeftCell="B1" zoomScale="120" zoomScaleNormal="120" workbookViewId="0">
      <selection activeCell="B3" sqref="B3"/>
    </sheetView>
  </sheetViews>
  <sheetFormatPr baseColWidth="10" defaultRowHeight="15"/>
  <cols>
    <col min="1" max="1" width="1" style="2" customWidth="1"/>
    <col min="2" max="2" width="25" style="3" customWidth="1"/>
    <col min="3" max="3" width="14.6640625" style="2" customWidth="1"/>
    <col min="4" max="4" width="10.6640625" style="2" customWidth="1"/>
    <col min="5" max="5" width="19.33203125" style="4" bestFit="1" customWidth="1"/>
    <col min="6" max="6" width="14.5" style="2" customWidth="1"/>
    <col min="7" max="11" width="11.83203125" style="2" customWidth="1"/>
    <col min="12" max="12" width="11" style="5" bestFit="1" customWidth="1"/>
    <col min="13" max="16384" width="10.83203125" style="2"/>
  </cols>
  <sheetData>
    <row r="1" spans="1:176" ht="5" customHeight="1"/>
    <row r="2" spans="1:176" s="41" customFormat="1" ht="40" customHeight="1">
      <c r="A2" s="27" t="e">
        <f ca="1">RIGHT(CELL("filename",A✓),LEN(CELL("filename",A✓))-SEARCH("]",CELL("filename",A✓)))</f>
        <v>#NAME?</v>
      </c>
      <c r="B2" s="242" t="s">
        <v>52</v>
      </c>
      <c r="C2" s="242"/>
      <c r="D2" s="28"/>
      <c r="F2" s="30"/>
      <c r="G2" s="29"/>
      <c r="H2" s="29"/>
      <c r="I2" s="29"/>
      <c r="J2" s="29"/>
      <c r="K2" s="29"/>
      <c r="L2" s="29"/>
      <c r="M2" s="29"/>
      <c r="N2" s="31"/>
      <c r="O2" s="32"/>
      <c r="P2" s="33" t="s">
        <v>51</v>
      </c>
      <c r="Q2" s="34"/>
      <c r="R2" s="33" t="s">
        <v>51</v>
      </c>
      <c r="S2" s="35"/>
      <c r="T2" s="36"/>
      <c r="U2" s="33" t="s">
        <v>51</v>
      </c>
      <c r="V2" s="35"/>
      <c r="W2" s="36"/>
      <c r="X2" s="33" t="s">
        <v>51</v>
      </c>
      <c r="Y2" s="35"/>
      <c r="Z2" s="36"/>
      <c r="AA2" s="33" t="s">
        <v>51</v>
      </c>
      <c r="AB2" s="35"/>
      <c r="AC2" s="33" t="s">
        <v>51</v>
      </c>
      <c r="AD2" s="36"/>
      <c r="AE2" s="37"/>
      <c r="AF2" s="36"/>
      <c r="AG2" s="38"/>
      <c r="AH2" s="33" t="s">
        <v>51</v>
      </c>
      <c r="AI2" s="33"/>
      <c r="AJ2" s="38"/>
      <c r="AK2" s="39"/>
      <c r="AL2" s="39"/>
      <c r="AM2" s="39"/>
      <c r="AN2" s="40"/>
      <c r="AT2" s="42"/>
      <c r="AU2" s="42"/>
      <c r="AV2" s="42"/>
      <c r="AW2" s="42"/>
      <c r="AX2" s="42"/>
      <c r="AY2" s="42"/>
      <c r="AZ2" s="42"/>
      <c r="BA2" s="42"/>
      <c r="BB2" s="42"/>
      <c r="BC2" s="42"/>
      <c r="BD2" s="42"/>
      <c r="BE2" s="42"/>
      <c r="BF2" s="42"/>
      <c r="BG2" s="42"/>
      <c r="BH2" s="42"/>
      <c r="BI2" s="42"/>
      <c r="BJ2" s="42"/>
      <c r="BK2" s="42"/>
      <c r="BL2" s="42"/>
      <c r="BM2" s="43"/>
      <c r="FM2" s="44"/>
      <c r="FN2" s="45"/>
      <c r="FS2" s="46">
        <v>60</v>
      </c>
      <c r="FT2" s="46">
        <v>60</v>
      </c>
    </row>
    <row r="3" spans="1:176" s="41" customFormat="1" ht="40" customHeight="1">
      <c r="B3" s="276" t="s">
        <v>628</v>
      </c>
      <c r="C3" s="47"/>
      <c r="D3" s="47"/>
      <c r="E3" s="29"/>
      <c r="F3" s="29"/>
      <c r="G3" s="48"/>
      <c r="H3" s="49"/>
      <c r="I3" s="29"/>
      <c r="J3" s="29"/>
      <c r="K3" s="29"/>
      <c r="L3" s="29"/>
      <c r="M3" s="29"/>
      <c r="N3" s="31"/>
      <c r="O3" s="32"/>
      <c r="P3" s="33"/>
      <c r="Q3" s="50"/>
      <c r="R3" s="33" t="s">
        <v>51</v>
      </c>
      <c r="S3" s="35"/>
      <c r="T3" s="36"/>
      <c r="U3" s="33" t="s">
        <v>51</v>
      </c>
      <c r="V3" s="35"/>
      <c r="W3" s="36"/>
      <c r="X3" s="33" t="s">
        <v>51</v>
      </c>
      <c r="Y3" s="35"/>
      <c r="Z3" s="36"/>
      <c r="AA3" s="33" t="s">
        <v>51</v>
      </c>
      <c r="AB3" s="35"/>
      <c r="AC3" s="33" t="s">
        <v>51</v>
      </c>
      <c r="AD3" s="36"/>
      <c r="AE3" s="37"/>
      <c r="AF3" s="36"/>
      <c r="AG3" s="47"/>
      <c r="AH3" s="33" t="s">
        <v>51</v>
      </c>
      <c r="AI3" s="33"/>
      <c r="AJ3" s="47"/>
      <c r="AK3" s="39"/>
      <c r="AL3" s="42"/>
      <c r="AM3" s="42"/>
      <c r="AT3" s="42"/>
      <c r="AU3" s="42"/>
      <c r="AV3" s="51"/>
      <c r="AW3" s="51"/>
      <c r="AX3" s="42"/>
      <c r="AY3" s="51"/>
      <c r="AZ3" s="51"/>
      <c r="BA3" s="51"/>
      <c r="BB3" s="51"/>
      <c r="BC3" s="51"/>
      <c r="BD3" s="52"/>
      <c r="BE3" s="51"/>
      <c r="BF3" s="51"/>
      <c r="BG3" s="52"/>
      <c r="BH3" s="51"/>
      <c r="BI3" s="51"/>
      <c r="BJ3" s="52"/>
      <c r="BK3" s="51"/>
      <c r="BL3" s="51"/>
      <c r="BM3" s="51"/>
      <c r="FM3" s="53"/>
      <c r="FN3" s="54"/>
      <c r="FS3" s="40"/>
      <c r="FT3" s="40"/>
    </row>
    <row r="4" spans="1:176" s="55" customFormat="1" ht="23" customHeight="1">
      <c r="B4" s="56" t="s">
        <v>53</v>
      </c>
      <c r="C4" s="57"/>
      <c r="N4" s="58"/>
      <c r="O4" s="59"/>
      <c r="Q4" s="60"/>
      <c r="S4" s="61"/>
      <c r="T4" s="62"/>
      <c r="V4" s="61"/>
      <c r="W4" s="62"/>
      <c r="Y4" s="61"/>
      <c r="Z4" s="62"/>
      <c r="AB4" s="61"/>
      <c r="AD4" s="62"/>
      <c r="AE4" s="63"/>
      <c r="AF4" s="62"/>
      <c r="AK4" s="64"/>
      <c r="AL4" s="64"/>
    </row>
    <row r="5" spans="1:176" s="9" customFormat="1" ht="16">
      <c r="B5" s="3" t="s">
        <v>83</v>
      </c>
      <c r="C5" s="6" t="s">
        <v>149</v>
      </c>
      <c r="D5" s="71" t="s">
        <v>69</v>
      </c>
      <c r="E5" s="71" t="s">
        <v>150</v>
      </c>
      <c r="F5" s="71" t="s">
        <v>151</v>
      </c>
      <c r="G5" s="10"/>
      <c r="H5" s="10"/>
      <c r="I5" s="10"/>
      <c r="J5" s="10"/>
      <c r="K5" s="10"/>
    </row>
    <row r="6" spans="1:176">
      <c r="B6" s="20" t="s">
        <v>88</v>
      </c>
      <c r="C6" s="112">
        <v>2.4900000000000002</v>
      </c>
      <c r="D6" s="1" t="s">
        <v>70</v>
      </c>
      <c r="E6" s="2"/>
      <c r="F6" s="12"/>
      <c r="G6" s="12"/>
      <c r="H6" s="12"/>
      <c r="I6" s="12"/>
      <c r="J6" s="12"/>
      <c r="K6" s="13"/>
      <c r="L6" s="2"/>
    </row>
    <row r="7" spans="1:176">
      <c r="B7" s="20" t="s">
        <v>89</v>
      </c>
      <c r="C7" s="113">
        <v>6.6</v>
      </c>
      <c r="D7" s="1" t="s">
        <v>71</v>
      </c>
      <c r="E7" s="2"/>
      <c r="F7" s="16"/>
      <c r="G7" s="16"/>
      <c r="H7" s="16"/>
      <c r="I7" s="16"/>
      <c r="J7" s="16"/>
      <c r="K7" s="17"/>
      <c r="L7" s="2"/>
    </row>
    <row r="8" spans="1:176">
      <c r="B8" s="20" t="s">
        <v>72</v>
      </c>
      <c r="C8" s="112">
        <v>3.47</v>
      </c>
      <c r="D8" s="1" t="s">
        <v>72</v>
      </c>
      <c r="E8" s="2"/>
      <c r="F8" s="25"/>
      <c r="G8" s="21"/>
      <c r="H8" s="22"/>
      <c r="I8" s="21"/>
      <c r="J8" s="21"/>
      <c r="K8" s="23"/>
      <c r="L8" s="2"/>
    </row>
    <row r="9" spans="1:176">
      <c r="B9" s="20" t="s">
        <v>90</v>
      </c>
      <c r="C9" s="113">
        <v>0.56999999999999995</v>
      </c>
      <c r="D9" s="1" t="s">
        <v>73</v>
      </c>
      <c r="E9" s="2"/>
      <c r="F9" s="21"/>
      <c r="G9" s="21"/>
      <c r="H9" s="22"/>
      <c r="I9" s="21"/>
      <c r="J9" s="21"/>
      <c r="K9" s="23"/>
      <c r="L9" s="2"/>
    </row>
    <row r="10" spans="1:176">
      <c r="B10" s="15" t="s">
        <v>74</v>
      </c>
      <c r="C10" s="114">
        <v>3.98</v>
      </c>
      <c r="D10" s="1" t="s">
        <v>74</v>
      </c>
      <c r="E10" s="2"/>
      <c r="F10" s="21"/>
      <c r="G10" s="21"/>
      <c r="H10" s="22"/>
      <c r="I10" s="21"/>
      <c r="J10" s="21"/>
      <c r="K10" s="23"/>
      <c r="L10" s="2"/>
    </row>
    <row r="11" spans="1:176">
      <c r="B11" s="20" t="s">
        <v>75</v>
      </c>
      <c r="C11" s="112">
        <v>3.98</v>
      </c>
      <c r="D11" s="1" t="s">
        <v>75</v>
      </c>
      <c r="E11" s="2"/>
      <c r="F11" s="21"/>
      <c r="G11" s="21"/>
      <c r="H11" s="22"/>
      <c r="I11" s="21"/>
      <c r="J11" s="21"/>
      <c r="K11" s="23"/>
      <c r="L11" s="2"/>
    </row>
    <row r="12" spans="1:176">
      <c r="B12" s="20" t="s">
        <v>91</v>
      </c>
      <c r="C12" s="112">
        <v>1.39</v>
      </c>
      <c r="D12" s="1" t="s">
        <v>76</v>
      </c>
      <c r="E12" s="2"/>
      <c r="F12" s="21"/>
      <c r="G12" s="21"/>
      <c r="H12" s="22"/>
      <c r="I12" s="21"/>
      <c r="J12" s="21"/>
      <c r="K12" s="23"/>
      <c r="L12" s="2"/>
    </row>
    <row r="13" spans="1:176">
      <c r="B13" s="20" t="s">
        <v>77</v>
      </c>
      <c r="C13" s="112">
        <v>2.68</v>
      </c>
      <c r="D13" s="1" t="s">
        <v>77</v>
      </c>
      <c r="E13" s="2"/>
      <c r="F13" s="16"/>
      <c r="G13" s="16"/>
      <c r="H13" s="16"/>
      <c r="I13" s="16"/>
      <c r="J13" s="16"/>
      <c r="K13" s="17"/>
      <c r="L13" s="2"/>
    </row>
    <row r="14" spans="1:176">
      <c r="B14" s="20" t="s">
        <v>92</v>
      </c>
      <c r="C14" s="112">
        <v>1.35</v>
      </c>
      <c r="D14" s="1" t="s">
        <v>78</v>
      </c>
      <c r="E14" s="2"/>
      <c r="F14" s="21"/>
      <c r="G14" s="21"/>
      <c r="H14" s="22"/>
      <c r="I14" s="21"/>
      <c r="J14" s="22"/>
    </row>
    <row r="15" spans="1:176">
      <c r="B15" s="20" t="s">
        <v>93</v>
      </c>
      <c r="C15" s="115">
        <v>0.31</v>
      </c>
      <c r="D15" s="1" t="s">
        <v>79</v>
      </c>
      <c r="E15" s="2"/>
      <c r="F15" s="16"/>
      <c r="G15" s="16"/>
      <c r="H15" s="16"/>
      <c r="I15" s="16"/>
      <c r="J15" s="16"/>
      <c r="K15" s="17"/>
      <c r="L15" s="19"/>
    </row>
    <row r="16" spans="1:176">
      <c r="B16" s="20" t="s">
        <v>80</v>
      </c>
      <c r="C16" s="116">
        <f>F16/E16</f>
        <v>2.6417217685798895E-3</v>
      </c>
      <c r="D16" s="1" t="s">
        <v>80</v>
      </c>
      <c r="E16" s="106">
        <v>3.7854100000000002</v>
      </c>
      <c r="F16" s="118">
        <v>0.01</v>
      </c>
      <c r="G16" s="23"/>
      <c r="H16" s="21"/>
      <c r="I16" s="21"/>
      <c r="J16" s="22"/>
    </row>
    <row r="17" spans="1:182">
      <c r="B17" s="20" t="s">
        <v>94</v>
      </c>
      <c r="C17" s="117">
        <v>0.09</v>
      </c>
      <c r="D17" s="1" t="s">
        <v>81</v>
      </c>
      <c r="E17" s="2"/>
      <c r="F17" s="16"/>
      <c r="G17" s="16"/>
      <c r="H17" s="16"/>
      <c r="I17" s="16"/>
      <c r="J17" s="16"/>
      <c r="K17" s="17"/>
      <c r="L17" s="19"/>
    </row>
    <row r="18" spans="1:182" s="5" customFormat="1">
      <c r="A18" s="2"/>
      <c r="B18" s="20" t="s">
        <v>95</v>
      </c>
      <c r="C18" s="117">
        <v>0.05</v>
      </c>
      <c r="D18" s="1" t="s">
        <v>82</v>
      </c>
      <c r="F18" s="21"/>
      <c r="G18" s="21"/>
      <c r="H18" s="21"/>
      <c r="I18" s="21"/>
      <c r="J18" s="22"/>
      <c r="K18" s="2"/>
      <c r="L18" s="5" t="s">
        <v>84</v>
      </c>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row>
    <row r="19" spans="1:182" s="5" customFormat="1" ht="6" customHeight="1">
      <c r="A19" s="2"/>
      <c r="B19" s="3"/>
      <c r="C19" s="20"/>
      <c r="D19" s="1"/>
      <c r="F19" s="21"/>
      <c r="G19" s="21"/>
      <c r="H19" s="21"/>
      <c r="I19" s="21"/>
      <c r="J19" s="22"/>
      <c r="K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row>
    <row r="20" spans="1:182" s="85" customFormat="1" ht="16">
      <c r="B20" s="107"/>
      <c r="C20" s="108"/>
      <c r="E20" s="86"/>
      <c r="L20" s="87"/>
    </row>
    <row r="21" spans="1:182" ht="18">
      <c r="B21" s="234" t="s">
        <v>64</v>
      </c>
      <c r="C21" s="73"/>
      <c r="D21" s="73"/>
      <c r="E21" s="147"/>
      <c r="L21" s="2"/>
    </row>
    <row r="22" spans="1:182" ht="16">
      <c r="B22" s="20" t="s">
        <v>479</v>
      </c>
      <c r="C22" s="72" t="s">
        <v>63</v>
      </c>
      <c r="D22" s="82"/>
      <c r="E22" s="2"/>
      <c r="L22" s="2"/>
    </row>
    <row r="23" spans="1:182" ht="16">
      <c r="B23" s="20" t="s">
        <v>480</v>
      </c>
      <c r="C23" s="72" t="s">
        <v>61</v>
      </c>
      <c r="D23" s="82"/>
      <c r="E23" s="2"/>
      <c r="L23" s="2"/>
    </row>
    <row r="24" spans="1:182" ht="16">
      <c r="B24" s="20" t="s">
        <v>481</v>
      </c>
      <c r="C24" s="72" t="s">
        <v>60</v>
      </c>
      <c r="D24" s="82"/>
      <c r="E24" s="2"/>
      <c r="L24" s="2"/>
    </row>
    <row r="25" spans="1:182" ht="16">
      <c r="B25" s="20" t="s">
        <v>482</v>
      </c>
      <c r="C25" s="72" t="s">
        <v>62</v>
      </c>
      <c r="D25" s="82"/>
      <c r="E25" s="2"/>
      <c r="L25" s="2"/>
    </row>
    <row r="26" spans="1:182" ht="16">
      <c r="B26" s="20" t="s">
        <v>483</v>
      </c>
      <c r="C26" s="72" t="s">
        <v>100</v>
      </c>
      <c r="D26" s="82"/>
      <c r="E26" s="2"/>
      <c r="L26" s="2"/>
    </row>
    <row r="27" spans="1:182" ht="16">
      <c r="B27" s="20" t="s">
        <v>484</v>
      </c>
      <c r="C27" s="72" t="s">
        <v>101</v>
      </c>
      <c r="D27" s="82"/>
      <c r="E27" s="2"/>
      <c r="L27" s="2"/>
    </row>
    <row r="28" spans="1:182" ht="16">
      <c r="B28" s="20" t="s">
        <v>485</v>
      </c>
      <c r="C28" s="72" t="s">
        <v>102</v>
      </c>
      <c r="D28" s="82"/>
      <c r="E28" s="2"/>
      <c r="L28" s="2"/>
    </row>
    <row r="29" spans="1:182" s="5" customFormat="1" ht="15" customHeight="1">
      <c r="A29" s="2"/>
      <c r="B29" s="20" t="s">
        <v>486</v>
      </c>
      <c r="C29" s="72" t="s">
        <v>103</v>
      </c>
      <c r="D29" s="82"/>
      <c r="F29" s="72"/>
      <c r="G29" s="72"/>
      <c r="H29" s="72"/>
      <c r="I29" s="72"/>
      <c r="J29" s="68"/>
      <c r="K29" s="68"/>
      <c r="L29" s="68"/>
      <c r="M29" s="68"/>
      <c r="N29" s="68"/>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row>
    <row r="30" spans="1:182" s="5" customFormat="1" ht="16">
      <c r="A30" s="2"/>
      <c r="B30" s="20" t="s">
        <v>487</v>
      </c>
      <c r="C30" s="72" t="s">
        <v>104</v>
      </c>
      <c r="D30" s="8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row>
    <row r="31" spans="1:182" s="5" customFormat="1" ht="16">
      <c r="A31" s="2"/>
      <c r="B31" s="20" t="s">
        <v>488</v>
      </c>
      <c r="C31" s="72" t="s">
        <v>162</v>
      </c>
      <c r="D31" s="8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row>
    <row r="32" spans="1:182" s="5" customFormat="1" ht="16">
      <c r="A32" s="2"/>
      <c r="B32" s="20" t="s">
        <v>489</v>
      </c>
      <c r="C32" s="72" t="s">
        <v>407</v>
      </c>
      <c r="D32" s="8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row>
    <row r="33" spans="1:183" s="5" customFormat="1" ht="16">
      <c r="A33" s="2"/>
      <c r="B33" s="20" t="s">
        <v>490</v>
      </c>
      <c r="C33" s="176" t="s">
        <v>378</v>
      </c>
      <c r="D33" s="72"/>
      <c r="E33" s="8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row>
    <row r="34" spans="1:183" customFormat="1" ht="16">
      <c r="B34" s="20" t="s">
        <v>493</v>
      </c>
      <c r="C34" s="176" t="s">
        <v>379</v>
      </c>
    </row>
    <row r="35" spans="1:183">
      <c r="B35" s="73"/>
      <c r="C35" s="20"/>
    </row>
    <row r="46" spans="1:183">
      <c r="B46" s="15"/>
      <c r="C46" s="15"/>
    </row>
    <row r="47" spans="1:183">
      <c r="C47" s="20"/>
    </row>
    <row r="160" spans="3:3">
      <c r="C160" s="23"/>
    </row>
    <row r="161" spans="1:176" s="5" customFormat="1">
      <c r="A161" s="2"/>
      <c r="B161" s="3"/>
      <c r="C161" s="2"/>
      <c r="D161" s="2"/>
      <c r="E161" s="24"/>
      <c r="F161" s="2"/>
      <c r="G161" s="2"/>
      <c r="H161" s="2"/>
      <c r="I161" s="2"/>
      <c r="J161" s="2"/>
      <c r="K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row>
    <row r="162" spans="1:176">
      <c r="C162" s="23"/>
    </row>
    <row r="164" spans="1:176">
      <c r="C164" s="23"/>
    </row>
    <row r="166" spans="1:176">
      <c r="C166" s="23"/>
    </row>
    <row r="168" spans="1:176">
      <c r="C168" s="23"/>
    </row>
    <row r="170" spans="1:176">
      <c r="C170" s="23"/>
    </row>
    <row r="172" spans="1:176">
      <c r="C172" s="23"/>
    </row>
    <row r="174" spans="1:176">
      <c r="C174" s="23"/>
    </row>
    <row r="176" spans="1:176">
      <c r="C176" s="23"/>
    </row>
    <row r="178" spans="3:3">
      <c r="C178" s="23"/>
    </row>
    <row r="180" spans="3:3">
      <c r="C180" s="23"/>
    </row>
    <row r="182" spans="3:3">
      <c r="C182" s="23"/>
    </row>
    <row r="184" spans="3:3">
      <c r="C184" s="23"/>
    </row>
    <row r="186" spans="3:3">
      <c r="C186" s="23"/>
    </row>
    <row r="188" spans="3:3">
      <c r="C188" s="23"/>
    </row>
    <row r="230" spans="4:11">
      <c r="D230" s="74"/>
      <c r="F230" s="74"/>
      <c r="G230" s="74"/>
      <c r="H230" s="74"/>
      <c r="I230" s="74"/>
      <c r="J230" s="74"/>
    </row>
    <row r="232" spans="4:11">
      <c r="D232" s="74"/>
      <c r="F232" s="74"/>
      <c r="G232" s="74"/>
      <c r="H232" s="74"/>
      <c r="I232" s="74"/>
      <c r="J232" s="74"/>
    </row>
    <row r="233" spans="4:11">
      <c r="D233" s="74"/>
      <c r="F233" s="74"/>
      <c r="G233" s="74"/>
      <c r="H233" s="74"/>
      <c r="I233" s="74"/>
      <c r="J233" s="74"/>
      <c r="K233" s="75"/>
    </row>
    <row r="234" spans="4:11">
      <c r="D234" s="74"/>
      <c r="F234" s="74"/>
      <c r="G234" s="74"/>
      <c r="H234" s="74"/>
      <c r="I234" s="74"/>
      <c r="J234" s="74"/>
      <c r="K234" s="76"/>
    </row>
  </sheetData>
  <mergeCells count="1">
    <mergeCell ref="B2:C2"/>
  </mergeCells>
  <hyperlinks>
    <hyperlink ref="C23" r:id="rId1" xr:uid="{76A834F7-C4ED-8D4E-A277-C911957AE7AB}"/>
    <hyperlink ref="C24" r:id="rId2" xr:uid="{F38C7236-78C6-004F-B1AC-CFD2D415F2D7}"/>
    <hyperlink ref="C25" r:id="rId3" xr:uid="{4B13F2F5-183A-0641-B19E-AB0EC91B6415}"/>
    <hyperlink ref="C22" r:id="rId4" xr:uid="{AEA378BB-4E71-AC42-93C8-8B4C511FDD04}"/>
    <hyperlink ref="C26" r:id="rId5" xr:uid="{78C62C82-3EB1-974E-A427-7EAAA1B52C51}"/>
    <hyperlink ref="C27" r:id="rId6" xr:uid="{E36A407D-D6AC-9649-B2BB-C42205199EE9}"/>
    <hyperlink ref="C28" r:id="rId7" xr:uid="{59EEFDC5-2131-A545-B58E-E61DA08D1F85}"/>
    <hyperlink ref="C29:I29" r:id="rId8" display=" Marks J, Lubetsky J, Steiner BA, Faerden T, Lindstad T, et al. (2006) Metal Industry Emissions. IPCC Guidelines for National Greenhouse Gas Inventories, Chapter 4." xr:uid="{715ED5E7-5587-D941-80F3-A5A9A6C746C9}"/>
    <hyperlink ref="C30" r:id="rId9" display="https://www.researchgate.net/publication/305824575_Life_Cycle_Analysis_of_the_Embodied_Carbon_Emissions_from_14_Wind_Turbines_with_Rated_Powers_between_50_Kw_and_34_Mw" xr:uid="{DA9662E3-E070-7043-A542-7166A49ACCC5}"/>
    <hyperlink ref="C31" r:id="rId10" display="9681-Etude_climat_énergies_renouvelables_pesée_intérêts_2019_FR" xr:uid="{9D6642D3-004F-314D-9EFE-478C2E84BAD3}"/>
    <hyperlink ref="H29" r:id="rId11" display=" Marks J, Lubetsky J, Steiner BA, Faerden T, Lindstad T, et al. (2006) Metal Industry Emissions. IPCC Guidelines for National Greenhouse Gas Inventories, Chapter 4." xr:uid="{785ACE56-2852-E044-83F3-C6F55CEACC52}"/>
    <hyperlink ref="C33" r:id="rId12" xr:uid="{33BE3CF3-EF2F-BA4E-9D8A-65070B793F5A}"/>
    <hyperlink ref="C32" r:id="rId13" xr:uid="{8A84E14A-D840-BD4A-860A-DDD7780ABF9B}"/>
    <hyperlink ref="C34" r:id="rId14" xr:uid="{9FB7F602-81B4-F54D-A76F-132F8F931E1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AFB97-F71E-F946-9A95-E2858F801FAC}">
  <dimension ref="A1:GC303"/>
  <sheetViews>
    <sheetView showGridLines="0" zoomScale="110" zoomScaleNormal="110" workbookViewId="0">
      <selection activeCell="B3" sqref="B3"/>
    </sheetView>
  </sheetViews>
  <sheetFormatPr baseColWidth="10" defaultRowHeight="15"/>
  <cols>
    <col min="1" max="1" width="1" style="2" customWidth="1"/>
    <col min="2" max="2" width="14.1640625" style="3" customWidth="1"/>
    <col min="3" max="3" width="30.83203125" style="2" bestFit="1" customWidth="1"/>
    <col min="4" max="5" width="8.1640625" style="2" customWidth="1"/>
    <col min="6" max="11" width="11.83203125" style="2" customWidth="1"/>
    <col min="12" max="12" width="12.33203125" style="2" customWidth="1"/>
    <col min="13" max="13" width="28.33203125" style="4" bestFit="1" customWidth="1"/>
    <col min="14" max="14" width="11" style="5" bestFit="1" customWidth="1"/>
    <col min="15" max="16384" width="10.83203125" style="2"/>
  </cols>
  <sheetData>
    <row r="1" spans="1:178" ht="5" customHeight="1"/>
    <row r="2" spans="1:178" s="41" customFormat="1" ht="40" customHeight="1">
      <c r="A2" s="27" t="e">
        <f ca="1">RIGHT(CELL("filename",A✓),LEN(CELL("filename",A✓))-SEARCH("]",CELL("filename",A✓)))</f>
        <v>#NAME?</v>
      </c>
      <c r="B2" s="242" t="s">
        <v>52</v>
      </c>
      <c r="C2" s="242"/>
      <c r="D2" s="84"/>
      <c r="E2" s="84"/>
      <c r="F2" s="28"/>
      <c r="G2" s="29"/>
      <c r="H2" s="30"/>
      <c r="I2" s="29"/>
      <c r="J2" s="29"/>
      <c r="K2" s="29"/>
      <c r="L2" s="29"/>
      <c r="M2" s="29"/>
      <c r="N2" s="29"/>
      <c r="O2" s="29"/>
      <c r="P2" s="31"/>
      <c r="Q2" s="32"/>
      <c r="R2" s="33" t="s">
        <v>51</v>
      </c>
      <c r="S2" s="34"/>
      <c r="T2" s="33" t="s">
        <v>51</v>
      </c>
      <c r="U2" s="35"/>
      <c r="V2" s="36"/>
      <c r="W2" s="33" t="s">
        <v>51</v>
      </c>
      <c r="X2" s="35"/>
      <c r="Y2" s="36"/>
      <c r="Z2" s="33" t="s">
        <v>51</v>
      </c>
      <c r="AA2" s="35"/>
      <c r="AB2" s="36"/>
      <c r="AC2" s="33" t="s">
        <v>51</v>
      </c>
      <c r="AD2" s="35"/>
      <c r="AE2" s="33" t="s">
        <v>51</v>
      </c>
      <c r="AF2" s="36"/>
      <c r="AG2" s="37"/>
      <c r="AH2" s="36"/>
      <c r="AI2" s="38"/>
      <c r="AJ2" s="33" t="s">
        <v>51</v>
      </c>
      <c r="AK2" s="33"/>
      <c r="AL2" s="38"/>
      <c r="AM2" s="39"/>
      <c r="AN2" s="39"/>
      <c r="AO2" s="39"/>
      <c r="AP2" s="40"/>
      <c r="AV2" s="42"/>
      <c r="AW2" s="42"/>
      <c r="AX2" s="42"/>
      <c r="AY2" s="42"/>
      <c r="AZ2" s="42"/>
      <c r="BA2" s="42"/>
      <c r="BB2" s="42"/>
      <c r="BC2" s="42"/>
      <c r="BD2" s="42"/>
      <c r="BE2" s="42"/>
      <c r="BF2" s="42"/>
      <c r="BG2" s="42"/>
      <c r="BH2" s="42"/>
      <c r="BI2" s="42"/>
      <c r="BJ2" s="42"/>
      <c r="BK2" s="42"/>
      <c r="BL2" s="42"/>
      <c r="BM2" s="42"/>
      <c r="BN2" s="42"/>
      <c r="BO2" s="43"/>
      <c r="FO2" s="44"/>
      <c r="FP2" s="45"/>
      <c r="FU2" s="46">
        <v>60</v>
      </c>
      <c r="FV2" s="46">
        <v>60</v>
      </c>
    </row>
    <row r="3" spans="1:178" s="41" customFormat="1" ht="40" customHeight="1">
      <c r="B3" s="276" t="s">
        <v>629</v>
      </c>
      <c r="C3" s="47"/>
      <c r="D3" s="47"/>
      <c r="E3" s="47"/>
      <c r="F3" s="47"/>
      <c r="G3" s="29"/>
      <c r="H3" s="48"/>
      <c r="I3" s="49"/>
      <c r="J3" s="29"/>
      <c r="K3" s="29"/>
      <c r="L3" s="29"/>
      <c r="M3" s="29"/>
      <c r="N3" s="29"/>
      <c r="O3" s="29"/>
      <c r="P3" s="31"/>
      <c r="Q3" s="32"/>
      <c r="R3" s="33" t="s">
        <v>51</v>
      </c>
      <c r="S3" s="50"/>
      <c r="T3" s="33" t="s">
        <v>51</v>
      </c>
      <c r="U3" s="35"/>
      <c r="V3" s="36"/>
      <c r="W3" s="33" t="s">
        <v>51</v>
      </c>
      <c r="X3" s="35"/>
      <c r="Y3" s="36"/>
      <c r="Z3" s="33" t="s">
        <v>51</v>
      </c>
      <c r="AA3" s="35"/>
      <c r="AB3" s="36"/>
      <c r="AC3" s="33" t="s">
        <v>51</v>
      </c>
      <c r="AD3" s="35"/>
      <c r="AE3" s="33" t="s">
        <v>51</v>
      </c>
      <c r="AF3" s="36"/>
      <c r="AG3" s="37"/>
      <c r="AH3" s="36"/>
      <c r="AI3" s="47"/>
      <c r="AJ3" s="33" t="s">
        <v>51</v>
      </c>
      <c r="AK3" s="33"/>
      <c r="AL3" s="47"/>
      <c r="AM3" s="39"/>
      <c r="AN3" s="42"/>
      <c r="AO3" s="42"/>
      <c r="AV3" s="42"/>
      <c r="AW3" s="42"/>
      <c r="AX3" s="51"/>
      <c r="AY3" s="51"/>
      <c r="AZ3" s="42"/>
      <c r="BA3" s="51"/>
      <c r="BB3" s="51"/>
      <c r="BC3" s="51"/>
      <c r="BD3" s="51"/>
      <c r="BE3" s="51"/>
      <c r="BF3" s="52"/>
      <c r="BG3" s="51"/>
      <c r="BH3" s="51"/>
      <c r="BI3" s="52"/>
      <c r="BJ3" s="51"/>
      <c r="BK3" s="51"/>
      <c r="BL3" s="52"/>
      <c r="BM3" s="51"/>
      <c r="BN3" s="51"/>
      <c r="BO3" s="51"/>
      <c r="FO3" s="53"/>
      <c r="FP3" s="54"/>
      <c r="FU3" s="40"/>
      <c r="FV3" s="40"/>
    </row>
    <row r="4" spans="1:178" s="55" customFormat="1" ht="23" customHeight="1">
      <c r="B4" s="56" t="s">
        <v>53</v>
      </c>
      <c r="C4" s="57"/>
      <c r="D4" s="57"/>
      <c r="E4" s="57"/>
      <c r="P4" s="58"/>
      <c r="Q4" s="59"/>
      <c r="S4" s="60"/>
      <c r="U4" s="61"/>
      <c r="V4" s="62"/>
      <c r="X4" s="61"/>
      <c r="Y4" s="62"/>
      <c r="AA4" s="61"/>
      <c r="AB4" s="62"/>
      <c r="AD4" s="61"/>
      <c r="AF4" s="62"/>
      <c r="AG4" s="63"/>
      <c r="AH4" s="62"/>
      <c r="AM4" s="64"/>
      <c r="AN4" s="64"/>
    </row>
    <row r="5" spans="1:178" ht="63" customHeight="1">
      <c r="C5" s="6" t="s">
        <v>35</v>
      </c>
      <c r="D5" s="6" t="s">
        <v>511</v>
      </c>
      <c r="E5" s="6" t="s">
        <v>511</v>
      </c>
      <c r="F5" s="69" t="s">
        <v>494</v>
      </c>
      <c r="G5" s="70"/>
      <c r="H5" s="70"/>
      <c r="I5" s="69" t="s">
        <v>495</v>
      </c>
      <c r="J5" s="70"/>
      <c r="K5" s="69" t="s">
        <v>496</v>
      </c>
      <c r="L5" s="7" t="s">
        <v>24</v>
      </c>
    </row>
    <row r="7" spans="1:178" s="9" customFormat="1">
      <c r="B7" s="3" t="s">
        <v>39</v>
      </c>
      <c r="C7" s="10" t="s">
        <v>44</v>
      </c>
      <c r="D7" s="10"/>
      <c r="E7" s="10"/>
      <c r="F7" s="10">
        <v>5</v>
      </c>
      <c r="G7" s="10">
        <v>20</v>
      </c>
      <c r="H7" s="10">
        <v>100</v>
      </c>
      <c r="I7" s="10">
        <v>850</v>
      </c>
      <c r="J7" s="10">
        <v>3000</v>
      </c>
      <c r="K7" s="10">
        <v>2000</v>
      </c>
      <c r="L7" s="10"/>
      <c r="M7" s="11" t="s">
        <v>42</v>
      </c>
      <c r="N7" s="5"/>
    </row>
    <row r="9" spans="1:178">
      <c r="C9" s="3" t="s">
        <v>41</v>
      </c>
      <c r="D9" s="238">
        <v>1</v>
      </c>
      <c r="E9" s="238">
        <v>1</v>
      </c>
      <c r="F9" s="12">
        <f>SUBTOTAL(9,F10:F37)</f>
        <v>5.562666666666666</v>
      </c>
      <c r="G9" s="12">
        <f t="shared" ref="G9:K9" si="0">SUBTOTAL(9,G10:G37)</f>
        <v>1.2640000000000002</v>
      </c>
      <c r="H9" s="12">
        <f t="shared" si="0"/>
        <v>8.5499999999999989</v>
      </c>
      <c r="I9" s="12">
        <f t="shared" si="0"/>
        <v>38.901999999999987</v>
      </c>
      <c r="J9" s="12">
        <f>SUBTOTAL(9,J10:J37)</f>
        <v>3165.212</v>
      </c>
      <c r="K9" s="12">
        <f t="shared" si="0"/>
        <v>46.033999999999999</v>
      </c>
      <c r="L9" s="13"/>
      <c r="M9" s="14" t="s">
        <v>43</v>
      </c>
      <c r="N9" s="5" t="s">
        <v>2</v>
      </c>
    </row>
    <row r="10" spans="1:178">
      <c r="D10" s="175"/>
      <c r="E10" s="175"/>
    </row>
    <row r="11" spans="1:178">
      <c r="B11" s="15" t="s">
        <v>2</v>
      </c>
      <c r="C11" s="15" t="s">
        <v>50</v>
      </c>
      <c r="D11" s="239">
        <f>J11/$J$9</f>
        <v>2.1484184945589742E-2</v>
      </c>
      <c r="E11" s="239">
        <f>F11/$F$9</f>
        <v>4.9976030680728679E-2</v>
      </c>
      <c r="F11" s="249">
        <f>SUBTOTAL(9,F12:F21)</f>
        <v>0.27800000000000002</v>
      </c>
      <c r="G11" s="249">
        <f t="shared" ref="G11:K11" si="1">SUBTOTAL(9,G12:G21)</f>
        <v>0.78</v>
      </c>
      <c r="H11" s="249">
        <f t="shared" si="1"/>
        <v>5.6999999999999993</v>
      </c>
      <c r="I11" s="249">
        <f t="shared" si="1"/>
        <v>22.001999999999999</v>
      </c>
      <c r="J11" s="249">
        <f t="shared" si="1"/>
        <v>68.001999999999995</v>
      </c>
      <c r="K11" s="249">
        <f t="shared" si="1"/>
        <v>46.033999999999999</v>
      </c>
      <c r="L11" s="17"/>
      <c r="M11" s="18" t="s">
        <v>49</v>
      </c>
      <c r="N11" s="19" t="s">
        <v>2</v>
      </c>
    </row>
    <row r="12" spans="1:178">
      <c r="C12" s="20" t="s">
        <v>27</v>
      </c>
      <c r="D12" s="240">
        <f t="shared" ref="D12:D21" si="2">J12/$J$9</f>
        <v>1.9272010847930565E-2</v>
      </c>
      <c r="E12" s="240">
        <f t="shared" ref="E12:E37" si="3">F12/$F$9</f>
        <v>4.2066155321188889E-2</v>
      </c>
      <c r="F12" s="249">
        <v>0.23400000000000001</v>
      </c>
      <c r="G12" s="249">
        <v>0.70599999999999996</v>
      </c>
      <c r="H12" s="249">
        <v>4.3899999999999997</v>
      </c>
      <c r="I12" s="249">
        <v>20.193999999999999</v>
      </c>
      <c r="J12" s="249">
        <v>61</v>
      </c>
      <c r="K12" s="249">
        <v>21.69</v>
      </c>
      <c r="L12" s="23">
        <v>0.79</v>
      </c>
      <c r="M12" s="24" t="s">
        <v>500</v>
      </c>
    </row>
    <row r="13" spans="1:178">
      <c r="C13" s="20" t="s">
        <v>28</v>
      </c>
      <c r="D13" s="240">
        <f t="shared" si="2"/>
        <v>1.2608950048211621E-3</v>
      </c>
      <c r="E13" s="240">
        <f t="shared" si="3"/>
        <v>5.3930968360498569E-3</v>
      </c>
      <c r="F13" s="249">
        <v>0.03</v>
      </c>
      <c r="G13" s="249">
        <v>3.4000000000000002E-2</v>
      </c>
      <c r="H13" s="249">
        <v>0.91</v>
      </c>
      <c r="I13" s="249">
        <v>1.0289999999999999</v>
      </c>
      <c r="J13" s="249">
        <v>3.9910000000000001</v>
      </c>
      <c r="K13" s="249">
        <v>3.5</v>
      </c>
      <c r="L13" s="23">
        <v>0.08</v>
      </c>
      <c r="M13" s="24" t="s">
        <v>501</v>
      </c>
    </row>
    <row r="14" spans="1:178">
      <c r="C14" s="20" t="s">
        <v>25</v>
      </c>
      <c r="D14" s="240">
        <f t="shared" si="2"/>
        <v>7.3012486999291036E-4</v>
      </c>
      <c r="E14" s="240">
        <f t="shared" si="3"/>
        <v>1.617929050814957E-3</v>
      </c>
      <c r="F14" s="249">
        <v>8.9999999999999993E-3</v>
      </c>
      <c r="G14" s="249">
        <v>2.5999999999999999E-2</v>
      </c>
      <c r="H14" s="249">
        <v>0.26</v>
      </c>
      <c r="I14" s="249">
        <v>0.59899999999999998</v>
      </c>
      <c r="J14" s="249">
        <v>2.3109999999999999</v>
      </c>
      <c r="K14" s="249">
        <v>0</v>
      </c>
      <c r="L14" s="23">
        <v>0.03</v>
      </c>
      <c r="M14" s="24" t="s">
        <v>502</v>
      </c>
    </row>
    <row r="15" spans="1:178">
      <c r="C15" s="20" t="s">
        <v>29</v>
      </c>
      <c r="D15" s="240">
        <f t="shared" si="2"/>
        <v>0</v>
      </c>
      <c r="E15" s="240">
        <f t="shared" si="3"/>
        <v>5.3930968360498574E-4</v>
      </c>
      <c r="F15" s="249">
        <v>3.0000000000000001E-3</v>
      </c>
      <c r="G15" s="249">
        <v>8.0000000000000002E-3</v>
      </c>
      <c r="H15" s="249">
        <v>0.08</v>
      </c>
      <c r="I15" s="249">
        <v>0</v>
      </c>
      <c r="J15" s="249">
        <v>0</v>
      </c>
      <c r="K15" s="249">
        <v>0</v>
      </c>
      <c r="L15" s="23">
        <v>0.01</v>
      </c>
      <c r="M15" s="24" t="s">
        <v>503</v>
      </c>
    </row>
    <row r="16" spans="1:178">
      <c r="C16" s="20" t="s">
        <v>30</v>
      </c>
      <c r="D16" s="240">
        <f t="shared" si="2"/>
        <v>0</v>
      </c>
      <c r="E16" s="240">
        <f t="shared" si="3"/>
        <v>3.5953978906999047E-4</v>
      </c>
      <c r="F16" s="249">
        <v>2E-3</v>
      </c>
      <c r="G16" s="249">
        <v>6.0000000000000001E-3</v>
      </c>
      <c r="H16" s="249">
        <v>0.06</v>
      </c>
      <c r="I16" s="249">
        <v>0</v>
      </c>
      <c r="J16" s="249">
        <v>0</v>
      </c>
      <c r="K16" s="249">
        <v>0</v>
      </c>
      <c r="L16" s="23">
        <v>0</v>
      </c>
      <c r="M16" s="24" t="s">
        <v>504</v>
      </c>
    </row>
    <row r="17" spans="2:14">
      <c r="C17" s="20" t="s">
        <v>31</v>
      </c>
      <c r="D17" s="240">
        <f t="shared" si="2"/>
        <v>2.2115422284510483E-4</v>
      </c>
      <c r="E17" s="240">
        <f t="shared" si="3"/>
        <v>0</v>
      </c>
      <c r="F17" s="249">
        <v>0</v>
      </c>
      <c r="G17" s="249">
        <v>0</v>
      </c>
      <c r="H17" s="249">
        <v>0</v>
      </c>
      <c r="I17" s="249">
        <v>0.18</v>
      </c>
      <c r="J17" s="249">
        <v>0.7</v>
      </c>
      <c r="K17" s="249">
        <v>0</v>
      </c>
      <c r="L17" s="23">
        <v>0</v>
      </c>
      <c r="M17" s="24" t="s">
        <v>505</v>
      </c>
    </row>
    <row r="18" spans="2:14">
      <c r="C18" s="20" t="s">
        <v>26</v>
      </c>
      <c r="D18" s="240">
        <f t="shared" si="2"/>
        <v>0</v>
      </c>
      <c r="E18" s="240">
        <f t="shared" si="3"/>
        <v>0</v>
      </c>
      <c r="F18" s="249">
        <v>0</v>
      </c>
      <c r="G18" s="249">
        <v>0</v>
      </c>
      <c r="H18" s="249">
        <v>0</v>
      </c>
      <c r="I18" s="249">
        <v>0</v>
      </c>
      <c r="J18" s="249">
        <v>0</v>
      </c>
      <c r="K18" s="249">
        <v>18.5</v>
      </c>
      <c r="L18" s="23">
        <v>7.0000000000000007E-2</v>
      </c>
      <c r="M18" s="24" t="s">
        <v>506</v>
      </c>
    </row>
    <row r="19" spans="2:14">
      <c r="C19" s="20" t="s">
        <v>32</v>
      </c>
      <c r="D19" s="240">
        <f t="shared" si="2"/>
        <v>0</v>
      </c>
      <c r="E19" s="240">
        <f t="shared" si="3"/>
        <v>0</v>
      </c>
      <c r="F19" s="249">
        <v>0</v>
      </c>
      <c r="G19" s="249">
        <v>0</v>
      </c>
      <c r="H19" s="249">
        <v>0</v>
      </c>
      <c r="I19" s="249">
        <v>0</v>
      </c>
      <c r="J19" s="249">
        <v>0</v>
      </c>
      <c r="K19" s="249">
        <v>0.34399999999999997</v>
      </c>
      <c r="L19" s="23">
        <v>0</v>
      </c>
      <c r="M19" s="24" t="s">
        <v>507</v>
      </c>
    </row>
    <row r="20" spans="2:14">
      <c r="C20" s="20" t="s">
        <v>33</v>
      </c>
      <c r="D20" s="240">
        <f t="shared" si="2"/>
        <v>0</v>
      </c>
      <c r="E20" s="240">
        <f t="shared" si="3"/>
        <v>0</v>
      </c>
      <c r="F20" s="249">
        <v>0</v>
      </c>
      <c r="G20" s="249">
        <v>0</v>
      </c>
      <c r="H20" s="249">
        <v>0</v>
      </c>
      <c r="I20" s="249">
        <v>0</v>
      </c>
      <c r="J20" s="249">
        <v>0</v>
      </c>
      <c r="K20" s="249">
        <v>0.8</v>
      </c>
      <c r="L20" s="23">
        <v>0</v>
      </c>
      <c r="M20" s="24" t="s">
        <v>508</v>
      </c>
    </row>
    <row r="21" spans="2:14">
      <c r="C21" s="20" t="s">
        <v>34</v>
      </c>
      <c r="D21" s="240">
        <f t="shared" si="2"/>
        <v>0</v>
      </c>
      <c r="E21" s="240">
        <f t="shared" si="3"/>
        <v>0</v>
      </c>
      <c r="F21" s="249">
        <v>0</v>
      </c>
      <c r="G21" s="249">
        <v>0</v>
      </c>
      <c r="H21" s="249">
        <v>0</v>
      </c>
      <c r="I21" s="249">
        <v>0</v>
      </c>
      <c r="J21" s="249">
        <v>0</v>
      </c>
      <c r="K21" s="249">
        <v>1.2</v>
      </c>
      <c r="L21" s="23">
        <v>0</v>
      </c>
      <c r="M21" s="24" t="s">
        <v>499</v>
      </c>
    </row>
    <row r="22" spans="2:14">
      <c r="C22" s="26"/>
      <c r="D22" s="241"/>
      <c r="E22" s="241"/>
      <c r="F22" s="249"/>
      <c r="G22" s="249"/>
      <c r="H22" s="249"/>
      <c r="I22" s="249"/>
      <c r="J22" s="249"/>
      <c r="K22" s="249"/>
    </row>
    <row r="23" spans="2:14">
      <c r="B23" s="15" t="s">
        <v>54</v>
      </c>
      <c r="C23" s="15" t="s">
        <v>50</v>
      </c>
      <c r="D23" s="239">
        <f>J23/$J$9</f>
        <v>2.2557730730200691E-3</v>
      </c>
      <c r="E23" s="239">
        <f t="shared" si="3"/>
        <v>1.6718600191754557E-2</v>
      </c>
      <c r="F23" s="249">
        <f>SUBTOTAL(9,F24:F25)</f>
        <v>9.2999999999999999E-2</v>
      </c>
      <c r="G23" s="249">
        <f t="shared" ref="G23" si="4">SUBTOTAL(9,G24:G25)</f>
        <v>0.28000000000000003</v>
      </c>
      <c r="H23" s="249">
        <f t="shared" ref="H23" si="5">SUBTOTAL(9,H24:H25)</f>
        <v>2.8499999999999996</v>
      </c>
      <c r="I23" s="249">
        <f t="shared" ref="I23" si="6">SUBTOTAL(9,I24:I25)</f>
        <v>1.8399999999999999</v>
      </c>
      <c r="J23" s="249">
        <f t="shared" ref="J23" si="7">SUBTOTAL(9,J24:J25)</f>
        <v>7.14</v>
      </c>
      <c r="K23" s="249">
        <f t="shared" ref="K23" si="8">SUBTOTAL(9,K24:K25)</f>
        <v>0</v>
      </c>
      <c r="L23" s="17"/>
      <c r="M23" s="18" t="s">
        <v>49</v>
      </c>
      <c r="N23" s="19" t="s">
        <v>37</v>
      </c>
    </row>
    <row r="24" spans="2:14">
      <c r="C24" s="20" t="s">
        <v>27</v>
      </c>
      <c r="D24" s="240">
        <f t="shared" ref="D24:D25" si="9">J24/$J$9</f>
        <v>1.8039865892079266E-3</v>
      </c>
      <c r="E24" s="240">
        <f t="shared" si="3"/>
        <v>1.3302972195589647E-2</v>
      </c>
      <c r="F24" s="249">
        <v>7.3999999999999996E-2</v>
      </c>
      <c r="G24" s="249">
        <v>0.22</v>
      </c>
      <c r="H24" s="249">
        <v>2.2799999999999998</v>
      </c>
      <c r="I24" s="249">
        <v>1.47</v>
      </c>
      <c r="J24" s="249">
        <v>5.71</v>
      </c>
      <c r="K24" s="249"/>
      <c r="L24" s="2">
        <v>0.8</v>
      </c>
      <c r="M24" s="24" t="s">
        <v>500</v>
      </c>
    </row>
    <row r="25" spans="2:14">
      <c r="C25" s="20" t="s">
        <v>28</v>
      </c>
      <c r="D25" s="240">
        <f t="shared" si="9"/>
        <v>4.5178648381214272E-4</v>
      </c>
      <c r="E25" s="240">
        <f t="shared" si="3"/>
        <v>3.4156279961649093E-3</v>
      </c>
      <c r="F25" s="249">
        <v>1.9E-2</v>
      </c>
      <c r="G25" s="249">
        <v>0.06</v>
      </c>
      <c r="H25" s="249">
        <v>0.56999999999999995</v>
      </c>
      <c r="I25" s="249">
        <v>0.37</v>
      </c>
      <c r="J25" s="249">
        <v>1.43</v>
      </c>
      <c r="K25" s="249"/>
      <c r="L25" s="2">
        <v>0.2</v>
      </c>
      <c r="M25" s="24" t="s">
        <v>501</v>
      </c>
    </row>
    <row r="26" spans="2:14">
      <c r="C26" s="26"/>
      <c r="D26" s="241"/>
      <c r="E26" s="241"/>
      <c r="F26" s="249"/>
      <c r="G26" s="249"/>
      <c r="H26" s="249"/>
      <c r="I26" s="249"/>
      <c r="J26" s="249"/>
      <c r="K26" s="249"/>
    </row>
    <row r="27" spans="2:14">
      <c r="B27" s="15" t="s">
        <v>36</v>
      </c>
      <c r="C27" s="15" t="s">
        <v>50</v>
      </c>
      <c r="D27" s="239">
        <f>J27/$J$9</f>
        <v>6.3408075035732208E-3</v>
      </c>
      <c r="E27" s="239">
        <f t="shared" si="3"/>
        <v>4.4942473633748812E-3</v>
      </c>
      <c r="F27" s="249">
        <f>SUBTOTAL(9,F28:F29)</f>
        <v>2.5000000000000001E-2</v>
      </c>
      <c r="G27" s="249">
        <f t="shared" ref="G27" si="10">SUBTOTAL(9,G28:G29)</f>
        <v>6.8000000000000005E-2</v>
      </c>
      <c r="H27" s="249">
        <f t="shared" ref="H27" si="11">SUBTOTAL(9,H28:H29)</f>
        <v>0</v>
      </c>
      <c r="I27" s="249">
        <f t="shared" ref="I27" si="12">SUBTOTAL(9,I28:I29)</f>
        <v>5.0199999999999996</v>
      </c>
      <c r="J27" s="249">
        <f>SUBTOTAL(9,J28:J29)</f>
        <v>20.07</v>
      </c>
      <c r="K27" s="249">
        <f t="shared" ref="K27" si="13">SUBTOTAL(9,K28:K29)</f>
        <v>0</v>
      </c>
      <c r="L27" s="17"/>
      <c r="M27" s="18" t="s">
        <v>49</v>
      </c>
      <c r="N27" s="19" t="s">
        <v>38</v>
      </c>
    </row>
    <row r="28" spans="2:14">
      <c r="C28" s="20" t="s">
        <v>33</v>
      </c>
      <c r="D28" s="240">
        <f t="shared" ref="D28:D29" si="14">J28/$J$9</f>
        <v>3.8038526329358031E-3</v>
      </c>
      <c r="E28" s="240">
        <f t="shared" si="3"/>
        <v>2.6965484180249285E-3</v>
      </c>
      <c r="F28" s="249">
        <v>1.4999999999999999E-2</v>
      </c>
      <c r="G28" s="249">
        <v>0.04</v>
      </c>
      <c r="H28" s="249"/>
      <c r="I28" s="249">
        <v>3.01</v>
      </c>
      <c r="J28" s="249">
        <v>12.04</v>
      </c>
      <c r="K28" s="249"/>
      <c r="L28" s="2">
        <v>0.6</v>
      </c>
      <c r="M28" s="24" t="s">
        <v>508</v>
      </c>
    </row>
    <row r="29" spans="2:14">
      <c r="C29" s="20" t="s">
        <v>34</v>
      </c>
      <c r="D29" s="240">
        <f t="shared" si="14"/>
        <v>2.5369548706374169E-3</v>
      </c>
      <c r="E29" s="240">
        <f t="shared" si="3"/>
        <v>1.7976989453499523E-3</v>
      </c>
      <c r="F29" s="249">
        <v>0.01</v>
      </c>
      <c r="G29" s="249">
        <v>2.8000000000000001E-2</v>
      </c>
      <c r="H29" s="249"/>
      <c r="I29" s="249">
        <v>2.0099999999999998</v>
      </c>
      <c r="J29" s="249">
        <v>8.0299999999999994</v>
      </c>
      <c r="K29" s="249"/>
      <c r="L29" s="2">
        <v>0.4</v>
      </c>
      <c r="M29" s="24" t="s">
        <v>499</v>
      </c>
    </row>
    <row r="30" spans="2:14">
      <c r="D30" s="175"/>
      <c r="E30" s="175"/>
      <c r="F30" s="249"/>
      <c r="G30" s="249"/>
      <c r="H30" s="249"/>
      <c r="I30" s="249"/>
      <c r="J30" s="249"/>
      <c r="K30" s="249"/>
    </row>
    <row r="31" spans="2:14">
      <c r="B31" s="15" t="s">
        <v>534</v>
      </c>
      <c r="C31" s="15" t="s">
        <v>50</v>
      </c>
      <c r="D31" s="239">
        <f>J31/$J$9</f>
        <v>0.48495961723890846</v>
      </c>
      <c r="E31" s="239">
        <f t="shared" si="3"/>
        <v>0.45991131351869619</v>
      </c>
      <c r="F31" s="249">
        <f>J31/3000*5</f>
        <v>2.5583333333333336</v>
      </c>
      <c r="G31" s="249">
        <f t="shared" ref="G31:K31" si="15">SUBTOTAL(9,G32:G33)</f>
        <v>6.8000000000000005E-2</v>
      </c>
      <c r="H31" s="249">
        <f t="shared" si="15"/>
        <v>0</v>
      </c>
      <c r="I31" s="249">
        <f t="shared" si="15"/>
        <v>5.0199999999999996</v>
      </c>
      <c r="J31" s="249">
        <f>SUBTOTAL(9,J32:J33)</f>
        <v>1535</v>
      </c>
      <c r="K31" s="249">
        <f t="shared" ref="K31:O31" si="16">SUBTOTAL(9,K32:K33)</f>
        <v>0</v>
      </c>
      <c r="L31" s="17"/>
      <c r="M31" s="18" t="s">
        <v>49</v>
      </c>
      <c r="N31" s="19" t="s">
        <v>498</v>
      </c>
    </row>
    <row r="32" spans="2:14">
      <c r="C32" s="20" t="s">
        <v>47</v>
      </c>
      <c r="D32" s="240">
        <f t="shared" ref="D32:D33" si="17">J32/$J$9</f>
        <v>0.37912152487732259</v>
      </c>
      <c r="E32" s="240">
        <f t="shared" si="3"/>
        <v>2.6965484180249285E-3</v>
      </c>
      <c r="F32" s="249">
        <v>1.4999999999999999E-2</v>
      </c>
      <c r="G32" s="249">
        <v>0.04</v>
      </c>
      <c r="H32" s="249"/>
      <c r="I32" s="249">
        <v>3.01</v>
      </c>
      <c r="J32" s="249">
        <v>1200</v>
      </c>
      <c r="K32" s="249"/>
      <c r="L32" s="2">
        <v>0.6</v>
      </c>
      <c r="M32" s="24" t="s">
        <v>45</v>
      </c>
    </row>
    <row r="33" spans="1:184">
      <c r="C33" s="20" t="s">
        <v>48</v>
      </c>
      <c r="D33" s="240">
        <f t="shared" si="17"/>
        <v>0.10583809236158589</v>
      </c>
      <c r="E33" s="240">
        <f t="shared" si="3"/>
        <v>1.7976989453499523E-3</v>
      </c>
      <c r="F33" s="249">
        <v>0.01</v>
      </c>
      <c r="G33" s="249">
        <v>2.8000000000000001E-2</v>
      </c>
      <c r="H33" s="249"/>
      <c r="I33" s="249">
        <v>2.0099999999999998</v>
      </c>
      <c r="J33" s="249">
        <v>335</v>
      </c>
      <c r="K33" s="249"/>
      <c r="L33" s="2">
        <v>0.4</v>
      </c>
      <c r="M33" s="24" t="s">
        <v>46</v>
      </c>
    </row>
    <row r="34" spans="1:184">
      <c r="D34" s="175"/>
      <c r="E34" s="175"/>
      <c r="F34" s="249"/>
      <c r="G34" s="249"/>
      <c r="H34" s="249"/>
      <c r="I34" s="249"/>
      <c r="J34" s="249"/>
      <c r="K34" s="249"/>
    </row>
    <row r="35" spans="1:184">
      <c r="B35" s="15" t="s">
        <v>497</v>
      </c>
      <c r="C35" s="15" t="s">
        <v>50</v>
      </c>
      <c r="D35" s="239">
        <f>J35/$J$9</f>
        <v>0.48495961723890846</v>
      </c>
      <c r="E35" s="239">
        <f t="shared" si="3"/>
        <v>0.45991131351869619</v>
      </c>
      <c r="F35" s="249">
        <f>J35/3000*5</f>
        <v>2.5583333333333336</v>
      </c>
      <c r="G35" s="249">
        <f t="shared" ref="G35:K35" si="18">SUBTOTAL(9,G36:G37)</f>
        <v>6.8000000000000005E-2</v>
      </c>
      <c r="H35" s="249">
        <f t="shared" si="18"/>
        <v>0</v>
      </c>
      <c r="I35" s="249">
        <f t="shared" si="18"/>
        <v>5.0199999999999996</v>
      </c>
      <c r="J35" s="249">
        <f>SUBTOTAL(9,J36:J37)</f>
        <v>1535</v>
      </c>
      <c r="K35" s="249">
        <f t="shared" si="18"/>
        <v>0</v>
      </c>
      <c r="L35" s="17"/>
      <c r="M35" s="18" t="s">
        <v>49</v>
      </c>
      <c r="N35" s="19" t="s">
        <v>498</v>
      </c>
    </row>
    <row r="36" spans="1:184">
      <c r="C36" s="20" t="s">
        <v>47</v>
      </c>
      <c r="D36" s="240">
        <f t="shared" ref="D36:D37" si="19">J36/$J$9</f>
        <v>0.37912152487732259</v>
      </c>
      <c r="E36" s="240">
        <f t="shared" si="3"/>
        <v>2.6965484180249285E-3</v>
      </c>
      <c r="F36" s="249">
        <v>1.4999999999999999E-2</v>
      </c>
      <c r="G36" s="249">
        <v>0.04</v>
      </c>
      <c r="H36" s="249"/>
      <c r="I36" s="249">
        <v>3.01</v>
      </c>
      <c r="J36" s="249">
        <v>1200</v>
      </c>
      <c r="K36" s="249"/>
      <c r="L36" s="2">
        <v>0.6</v>
      </c>
      <c r="M36" s="24" t="s">
        <v>45</v>
      </c>
    </row>
    <row r="37" spans="1:184">
      <c r="C37" s="20" t="s">
        <v>48</v>
      </c>
      <c r="D37" s="240">
        <f t="shared" si="19"/>
        <v>0.10583809236158589</v>
      </c>
      <c r="E37" s="240">
        <f t="shared" si="3"/>
        <v>1.7976989453499523E-3</v>
      </c>
      <c r="F37" s="249">
        <v>0.01</v>
      </c>
      <c r="G37" s="249">
        <v>2.8000000000000001E-2</v>
      </c>
      <c r="H37" s="249"/>
      <c r="I37" s="249">
        <v>2.0099999999999998</v>
      </c>
      <c r="J37" s="249">
        <v>335</v>
      </c>
      <c r="K37" s="249"/>
      <c r="L37" s="2">
        <v>0.4</v>
      </c>
      <c r="M37" s="24" t="s">
        <v>46</v>
      </c>
    </row>
    <row r="39" spans="1:184" ht="18">
      <c r="B39" s="234" t="s">
        <v>64</v>
      </c>
      <c r="C39" s="73"/>
      <c r="D39" s="73"/>
      <c r="E39" s="73"/>
      <c r="F39" s="73"/>
      <c r="G39" s="147"/>
      <c r="M39" s="2"/>
      <c r="N39" s="2"/>
    </row>
    <row r="40" spans="1:184" ht="16">
      <c r="B40" s="20" t="s">
        <v>479</v>
      </c>
      <c r="C40" s="72" t="s">
        <v>63</v>
      </c>
      <c r="D40" s="72"/>
      <c r="E40" s="72"/>
      <c r="F40" s="82"/>
      <c r="M40" s="2"/>
      <c r="N40" s="2"/>
    </row>
    <row r="41" spans="1:184" ht="16">
      <c r="B41" s="20" t="s">
        <v>480</v>
      </c>
      <c r="C41" s="72" t="s">
        <v>61</v>
      </c>
      <c r="D41" s="72"/>
      <c r="E41" s="72"/>
      <c r="F41" s="82"/>
      <c r="M41" s="2"/>
      <c r="N41" s="2"/>
    </row>
    <row r="42" spans="1:184" ht="16">
      <c r="B42" s="20" t="s">
        <v>481</v>
      </c>
      <c r="C42" s="72" t="s">
        <v>60</v>
      </c>
      <c r="D42" s="72"/>
      <c r="E42" s="72"/>
      <c r="F42" s="82"/>
      <c r="M42" s="2"/>
      <c r="N42" s="2"/>
    </row>
    <row r="43" spans="1:184" ht="16">
      <c r="B43" s="20" t="s">
        <v>482</v>
      </c>
      <c r="C43" s="72" t="s">
        <v>62</v>
      </c>
      <c r="D43" s="72"/>
      <c r="E43" s="72"/>
      <c r="F43" s="82"/>
      <c r="M43" s="2"/>
      <c r="N43" s="2"/>
    </row>
    <row r="44" spans="1:184" ht="16">
      <c r="B44" s="20" t="s">
        <v>483</v>
      </c>
      <c r="C44" s="72" t="s">
        <v>100</v>
      </c>
      <c r="D44" s="72"/>
      <c r="E44" s="72"/>
      <c r="F44" s="82"/>
      <c r="M44" s="2"/>
      <c r="N44" s="2"/>
    </row>
    <row r="45" spans="1:184" ht="16">
      <c r="B45" s="20" t="s">
        <v>484</v>
      </c>
      <c r="C45" s="72" t="s">
        <v>101</v>
      </c>
      <c r="D45" s="72"/>
      <c r="E45" s="72"/>
      <c r="F45" s="82"/>
      <c r="M45" s="2"/>
      <c r="N45" s="2"/>
    </row>
    <row r="46" spans="1:184" ht="16">
      <c r="B46" s="20" t="s">
        <v>485</v>
      </c>
      <c r="C46" s="72" t="s">
        <v>102</v>
      </c>
      <c r="D46" s="72"/>
      <c r="E46" s="72"/>
      <c r="F46" s="82"/>
      <c r="M46" s="2"/>
      <c r="N46" s="2"/>
    </row>
    <row r="47" spans="1:184" s="5" customFormat="1" ht="15" customHeight="1">
      <c r="A47" s="2"/>
      <c r="B47" s="20" t="s">
        <v>486</v>
      </c>
      <c r="C47" s="72" t="s">
        <v>103</v>
      </c>
      <c r="D47" s="72"/>
      <c r="E47" s="72"/>
      <c r="F47" s="82"/>
      <c r="H47" s="72"/>
      <c r="I47" s="72"/>
      <c r="J47" s="72"/>
      <c r="K47" s="72"/>
      <c r="L47" s="68"/>
      <c r="M47" s="68"/>
      <c r="N47" s="68"/>
      <c r="O47" s="68"/>
      <c r="P47" s="68"/>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row>
    <row r="48" spans="1:184" s="5" customFormat="1" ht="16">
      <c r="A48" s="2"/>
      <c r="B48" s="20" t="s">
        <v>487</v>
      </c>
      <c r="C48" s="72" t="s">
        <v>104</v>
      </c>
      <c r="D48" s="72"/>
      <c r="E48" s="72"/>
      <c r="F48" s="8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row>
    <row r="49" spans="1:185" s="5" customFormat="1" ht="16">
      <c r="A49" s="2"/>
      <c r="B49" s="20" t="s">
        <v>488</v>
      </c>
      <c r="C49" s="72" t="s">
        <v>162</v>
      </c>
      <c r="D49" s="72"/>
      <c r="E49" s="72"/>
      <c r="F49" s="8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row>
    <row r="50" spans="1:185" s="5" customFormat="1" ht="16">
      <c r="A50" s="2"/>
      <c r="B50" s="20" t="s">
        <v>489</v>
      </c>
      <c r="C50" s="72" t="s">
        <v>407</v>
      </c>
      <c r="D50" s="72"/>
      <c r="E50" s="72"/>
      <c r="F50" s="8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row>
    <row r="51" spans="1:185" s="5" customFormat="1" ht="16">
      <c r="A51" s="2"/>
      <c r="B51" s="20" t="s">
        <v>490</v>
      </c>
      <c r="C51" s="176" t="s">
        <v>378</v>
      </c>
      <c r="D51" s="176"/>
      <c r="E51" s="176"/>
      <c r="F51" s="72"/>
      <c r="G51" s="8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row>
    <row r="52" spans="1:185" customFormat="1" ht="16">
      <c r="B52" s="20" t="s">
        <v>493</v>
      </c>
      <c r="C52" s="176" t="s">
        <v>379</v>
      </c>
      <c r="D52" s="176"/>
      <c r="E52" s="176"/>
    </row>
    <row r="53" spans="1:185" customFormat="1" ht="16">
      <c r="B53" s="20" t="s">
        <v>529</v>
      </c>
      <c r="C53" s="176" t="s">
        <v>533</v>
      </c>
      <c r="D53" s="176"/>
      <c r="E53" s="176"/>
    </row>
    <row r="54" spans="1:185" ht="16">
      <c r="B54" s="20" t="s">
        <v>530</v>
      </c>
      <c r="C54" s="72" t="s">
        <v>535</v>
      </c>
    </row>
    <row r="55" spans="1:185" customFormat="1" ht="16">
      <c r="B55" s="20" t="s">
        <v>531</v>
      </c>
      <c r="C55" s="176"/>
      <c r="D55" s="176"/>
      <c r="E55" s="176"/>
    </row>
    <row r="56" spans="1:185">
      <c r="B56" s="20" t="s">
        <v>532</v>
      </c>
    </row>
    <row r="57" spans="1:185">
      <c r="B57" s="20"/>
    </row>
    <row r="58" spans="1:185">
      <c r="B58" s="20"/>
    </row>
    <row r="59" spans="1:185" ht="120" customHeight="1">
      <c r="B59" s="67" t="s">
        <v>65</v>
      </c>
      <c r="C59" s="243" t="s">
        <v>67</v>
      </c>
      <c r="D59" s="243"/>
      <c r="E59" s="243"/>
      <c r="F59" s="243"/>
      <c r="G59" s="243"/>
      <c r="H59" s="243"/>
      <c r="I59" s="68"/>
      <c r="J59" s="243" t="s">
        <v>68</v>
      </c>
      <c r="K59" s="243"/>
      <c r="L59" s="243"/>
      <c r="M59" s="243"/>
    </row>
    <row r="60" spans="1:185">
      <c r="C60" s="66"/>
      <c r="D60" s="66"/>
      <c r="E60" s="66"/>
    </row>
    <row r="61" spans="1:185">
      <c r="C61" s="20"/>
      <c r="F61" s="4"/>
      <c r="M61" s="5"/>
      <c r="N61" s="2"/>
    </row>
    <row r="62" spans="1:185" ht="23" customHeight="1">
      <c r="B62" s="73" t="s">
        <v>105</v>
      </c>
      <c r="F62" s="4"/>
      <c r="M62" s="5"/>
      <c r="N62" s="2"/>
    </row>
    <row r="63" spans="1:185">
      <c r="B63" s="73"/>
      <c r="F63" s="4"/>
      <c r="M63" s="5"/>
      <c r="N63" s="2"/>
    </row>
    <row r="64" spans="1:185" ht="23">
      <c r="B64" s="82" t="s">
        <v>106</v>
      </c>
      <c r="F64" s="4"/>
      <c r="M64" s="5"/>
      <c r="N64" s="2"/>
    </row>
    <row r="65" spans="2:14">
      <c r="B65" s="82"/>
      <c r="F65" s="4"/>
      <c r="M65" s="5"/>
      <c r="N65" s="2"/>
    </row>
    <row r="66" spans="2:14" ht="28">
      <c r="B66" s="82" t="s">
        <v>107</v>
      </c>
      <c r="F66" s="4"/>
      <c r="M66" s="5"/>
      <c r="N66" s="2"/>
    </row>
    <row r="67" spans="2:14">
      <c r="B67" s="82"/>
      <c r="F67" s="4"/>
      <c r="M67" s="5"/>
      <c r="N67" s="2"/>
    </row>
    <row r="68" spans="2:14" ht="19" customHeight="1">
      <c r="B68" s="73" t="s">
        <v>108</v>
      </c>
      <c r="F68" s="4"/>
      <c r="M68" s="5"/>
      <c r="N68" s="2"/>
    </row>
    <row r="69" spans="2:14">
      <c r="B69" s="73"/>
      <c r="F69" s="4"/>
      <c r="M69" s="5"/>
      <c r="N69" s="2"/>
    </row>
    <row r="70" spans="2:14" ht="19" customHeight="1">
      <c r="B70" s="73" t="s">
        <v>109</v>
      </c>
      <c r="F70" s="4"/>
      <c r="M70" s="5"/>
      <c r="N70" s="2"/>
    </row>
    <row r="71" spans="2:14">
      <c r="B71" s="83"/>
      <c r="F71" s="4"/>
      <c r="M71" s="5"/>
      <c r="N71" s="2"/>
    </row>
    <row r="72" spans="2:14" ht="23" customHeight="1">
      <c r="B72" s="73" t="s">
        <v>110</v>
      </c>
      <c r="C72" s="66"/>
      <c r="F72" s="4"/>
      <c r="M72" s="5"/>
      <c r="N72" s="2"/>
    </row>
    <row r="73" spans="2:14">
      <c r="B73" s="73"/>
      <c r="F73" s="4"/>
      <c r="M73" s="5"/>
      <c r="N73" s="2"/>
    </row>
    <row r="74" spans="2:14" ht="23" customHeight="1">
      <c r="B74" s="73" t="s">
        <v>111</v>
      </c>
      <c r="F74" s="4"/>
      <c r="M74" s="5"/>
      <c r="N74" s="2"/>
    </row>
    <row r="75" spans="2:14" ht="23" customHeight="1">
      <c r="B75" s="73" t="s">
        <v>112</v>
      </c>
      <c r="F75" s="4"/>
      <c r="M75" s="5"/>
      <c r="N75" s="2"/>
    </row>
    <row r="76" spans="2:14" ht="23" customHeight="1">
      <c r="B76" s="73" t="s">
        <v>113</v>
      </c>
      <c r="F76" s="4"/>
      <c r="M76" s="5"/>
      <c r="N76" s="2"/>
    </row>
    <row r="77" spans="2:14">
      <c r="B77" s="73"/>
      <c r="F77" s="4"/>
      <c r="M77" s="5"/>
      <c r="N77" s="2"/>
    </row>
    <row r="78" spans="2:14" ht="23" customHeight="1">
      <c r="B78" s="73" t="s">
        <v>114</v>
      </c>
      <c r="F78" s="4"/>
      <c r="M78" s="5"/>
      <c r="N78" s="2"/>
    </row>
    <row r="79" spans="2:14" ht="23" customHeight="1">
      <c r="B79" s="73"/>
      <c r="F79" s="4"/>
      <c r="M79" s="5"/>
      <c r="N79" s="2"/>
    </row>
    <row r="80" spans="2:14" ht="25">
      <c r="B80" s="248" t="s">
        <v>529</v>
      </c>
      <c r="F80" s="4"/>
      <c r="M80" s="5"/>
      <c r="N80" s="2"/>
    </row>
    <row r="81" spans="2:14" ht="20">
      <c r="B81" s="246" t="s">
        <v>523</v>
      </c>
      <c r="F81" s="4"/>
      <c r="M81" s="5"/>
      <c r="N81" s="2"/>
    </row>
    <row r="82" spans="2:14" ht="16">
      <c r="B82"/>
      <c r="F82" s="4"/>
      <c r="M82" s="5"/>
      <c r="N82" s="2"/>
    </row>
    <row r="83" spans="2:14" ht="20">
      <c r="B83" s="247" t="s">
        <v>524</v>
      </c>
      <c r="F83" s="4"/>
      <c r="M83" s="5"/>
      <c r="N83" s="2"/>
    </row>
    <row r="84" spans="2:14" ht="20">
      <c r="B84" s="247" t="s">
        <v>525</v>
      </c>
      <c r="F84" s="4"/>
      <c r="M84" s="5"/>
      <c r="N84" s="2"/>
    </row>
    <row r="85" spans="2:14" ht="20">
      <c r="B85" s="247" t="s">
        <v>526</v>
      </c>
      <c r="F85" s="4"/>
      <c r="M85" s="5"/>
      <c r="N85" s="2"/>
    </row>
    <row r="86" spans="2:14" ht="20">
      <c r="B86" s="247" t="s">
        <v>527</v>
      </c>
      <c r="F86" s="4"/>
      <c r="M86" s="5"/>
      <c r="N86" s="2"/>
    </row>
    <row r="87" spans="2:14" ht="16">
      <c r="B87"/>
      <c r="F87" s="4"/>
      <c r="M87" s="5"/>
      <c r="N87" s="2"/>
    </row>
    <row r="88" spans="2:14" ht="20">
      <c r="B88" s="246" t="s">
        <v>528</v>
      </c>
      <c r="F88" s="4"/>
      <c r="M88" s="5"/>
      <c r="N88" s="2"/>
    </row>
    <row r="89" spans="2:14" ht="20">
      <c r="B89" s="246"/>
      <c r="F89" s="4"/>
      <c r="M89" s="5"/>
      <c r="N89" s="2"/>
    </row>
    <row r="90" spans="2:14" ht="25">
      <c r="B90" s="248" t="s">
        <v>529</v>
      </c>
      <c r="F90" s="4"/>
      <c r="M90" s="5"/>
      <c r="N90" s="2"/>
    </row>
    <row r="91" spans="2:14" ht="20">
      <c r="B91" s="246" t="s">
        <v>512</v>
      </c>
      <c r="F91" s="4"/>
      <c r="M91" s="5"/>
      <c r="N91" s="2"/>
    </row>
    <row r="92" spans="2:14" ht="16">
      <c r="B92"/>
      <c r="F92" s="4"/>
      <c r="M92" s="5"/>
      <c r="N92" s="2"/>
    </row>
    <row r="93" spans="2:14" ht="20">
      <c r="B93" s="247" t="s">
        <v>513</v>
      </c>
      <c r="F93" s="4"/>
      <c r="M93" s="5"/>
      <c r="N93" s="2"/>
    </row>
    <row r="94" spans="2:14" ht="20">
      <c r="B94" s="247" t="s">
        <v>514</v>
      </c>
      <c r="F94" s="4"/>
      <c r="M94" s="5"/>
      <c r="N94" s="2"/>
    </row>
    <row r="95" spans="2:14" ht="20">
      <c r="B95" s="247" t="s">
        <v>515</v>
      </c>
      <c r="F95" s="4"/>
      <c r="M95" s="5"/>
      <c r="N95" s="2"/>
    </row>
    <row r="96" spans="2:14" ht="20">
      <c r="B96" s="247" t="s">
        <v>516</v>
      </c>
      <c r="F96" s="4"/>
      <c r="M96" s="5"/>
      <c r="N96" s="2"/>
    </row>
    <row r="97" spans="2:14" ht="20">
      <c r="B97" s="247" t="s">
        <v>517</v>
      </c>
      <c r="F97" s="4"/>
      <c r="M97" s="5"/>
      <c r="N97" s="2"/>
    </row>
    <row r="98" spans="2:14" ht="16">
      <c r="B98"/>
      <c r="F98" s="4"/>
      <c r="M98" s="5"/>
      <c r="N98" s="2"/>
    </row>
    <row r="99" spans="2:14" ht="20">
      <c r="B99" s="246" t="s">
        <v>518</v>
      </c>
      <c r="F99" s="4"/>
      <c r="M99" s="5"/>
      <c r="N99" s="2"/>
    </row>
    <row r="100" spans="2:14">
      <c r="F100" s="4"/>
      <c r="M100" s="5"/>
      <c r="N100" s="2"/>
    </row>
    <row r="101" spans="2:14">
      <c r="F101" s="4"/>
      <c r="M101" s="5"/>
      <c r="N101" s="2"/>
    </row>
    <row r="102" spans="2:14">
      <c r="F102" s="4"/>
      <c r="M102" s="5"/>
      <c r="N102" s="2"/>
    </row>
    <row r="103" spans="2:14">
      <c r="F103" s="4"/>
      <c r="M103" s="5"/>
      <c r="N103" s="2"/>
    </row>
    <row r="104" spans="2:14">
      <c r="F104" s="4"/>
      <c r="M104" s="5"/>
      <c r="N104" s="2"/>
    </row>
    <row r="105" spans="2:14">
      <c r="F105" s="4"/>
      <c r="M105" s="5"/>
      <c r="N105" s="2"/>
    </row>
    <row r="106" spans="2:14">
      <c r="F106" s="4"/>
      <c r="M106" s="5"/>
      <c r="N106" s="2"/>
    </row>
    <row r="107" spans="2:14" s="78" customFormat="1" ht="18">
      <c r="B107" s="3"/>
      <c r="C107" s="2"/>
      <c r="F107" s="79"/>
    </row>
    <row r="108" spans="2:14" s="78" customFormat="1" ht="18">
      <c r="B108" s="3"/>
      <c r="C108" s="2"/>
      <c r="F108" s="79"/>
    </row>
    <row r="109" spans="2:14" s="76" customFormat="1">
      <c r="B109" s="3"/>
      <c r="C109" s="2"/>
      <c r="D109" s="74"/>
      <c r="E109" s="74"/>
      <c r="F109" s="74"/>
      <c r="G109" s="74"/>
      <c r="H109" s="74"/>
      <c r="I109" s="74"/>
      <c r="J109" s="74"/>
      <c r="K109" s="74"/>
      <c r="L109" s="75"/>
      <c r="M109" s="81"/>
    </row>
    <row r="110" spans="2:14" s="76" customFormat="1">
      <c r="B110" s="3"/>
      <c r="C110" s="2"/>
      <c r="D110" s="74"/>
      <c r="E110" s="74"/>
      <c r="F110" s="74"/>
      <c r="G110" s="74"/>
      <c r="H110" s="74"/>
      <c r="I110" s="74"/>
      <c r="J110" s="74"/>
      <c r="K110" s="74"/>
      <c r="M110" s="81"/>
    </row>
    <row r="111" spans="2:14" s="76" customFormat="1">
      <c r="B111" s="3"/>
      <c r="C111" s="2"/>
      <c r="D111" s="74"/>
      <c r="E111" s="74"/>
      <c r="F111" s="74"/>
      <c r="G111" s="74"/>
      <c r="H111" s="74"/>
      <c r="I111" s="74"/>
      <c r="J111" s="74"/>
      <c r="K111" s="74"/>
      <c r="L111" s="75"/>
      <c r="M111" s="81"/>
    </row>
    <row r="112" spans="2:14" s="76" customFormat="1">
      <c r="B112" s="3"/>
      <c r="C112" s="2"/>
      <c r="D112" s="74"/>
      <c r="E112" s="74"/>
      <c r="F112" s="74"/>
      <c r="G112" s="74"/>
      <c r="H112" s="74"/>
      <c r="I112" s="74"/>
      <c r="J112" s="74"/>
      <c r="K112" s="74"/>
      <c r="M112" s="81"/>
    </row>
    <row r="113" spans="2:19" s="78" customFormat="1" ht="18">
      <c r="B113" s="3"/>
      <c r="C113" s="2"/>
      <c r="F113" s="79"/>
    </row>
    <row r="114" spans="2:19" s="76" customFormat="1" ht="17">
      <c r="B114" s="3"/>
      <c r="C114" s="2"/>
      <c r="D114" s="74"/>
      <c r="E114" s="74"/>
      <c r="F114" s="74"/>
      <c r="G114" s="74"/>
      <c r="H114" s="74"/>
      <c r="I114" s="74"/>
      <c r="J114" s="74"/>
      <c r="K114" s="74"/>
      <c r="L114" s="77"/>
      <c r="M114" s="81"/>
    </row>
    <row r="115" spans="2:19" s="76" customFormat="1">
      <c r="B115" s="3"/>
      <c r="C115" s="2"/>
      <c r="D115" s="74"/>
      <c r="E115" s="74"/>
      <c r="F115" s="74"/>
      <c r="G115" s="74"/>
      <c r="H115" s="74"/>
      <c r="I115" s="74"/>
      <c r="J115" s="74"/>
      <c r="K115" s="74"/>
      <c r="L115" s="75"/>
      <c r="M115" s="81"/>
    </row>
    <row r="116" spans="2:19" s="76" customFormat="1">
      <c r="B116" s="3"/>
      <c r="C116" s="2"/>
      <c r="D116" s="74"/>
      <c r="E116" s="74"/>
      <c r="F116" s="74"/>
      <c r="G116" s="74"/>
      <c r="H116" s="74"/>
      <c r="I116" s="74"/>
      <c r="J116" s="74"/>
      <c r="K116" s="74"/>
      <c r="M116" s="81"/>
    </row>
    <row r="117" spans="2:19" s="76" customFormat="1">
      <c r="B117" s="3"/>
      <c r="C117" s="2"/>
      <c r="D117" s="74"/>
      <c r="E117" s="74"/>
      <c r="F117" s="74"/>
      <c r="G117" s="74"/>
      <c r="H117" s="74"/>
      <c r="I117" s="74"/>
      <c r="J117" s="74"/>
      <c r="K117" s="74"/>
      <c r="M117" s="81"/>
    </row>
    <row r="118" spans="2:19" s="76" customFormat="1">
      <c r="B118" s="3"/>
      <c r="C118" s="2"/>
      <c r="D118" s="74"/>
      <c r="E118" s="74"/>
      <c r="F118" s="74"/>
      <c r="G118" s="74"/>
      <c r="H118" s="74"/>
      <c r="I118" s="74"/>
      <c r="J118" s="74"/>
      <c r="K118" s="74"/>
      <c r="M118" s="81"/>
    </row>
    <row r="119" spans="2:19" s="76" customFormat="1">
      <c r="B119" s="3"/>
      <c r="C119" s="2"/>
      <c r="D119" s="74"/>
      <c r="E119" s="74"/>
      <c r="F119" s="74"/>
      <c r="G119" s="74"/>
      <c r="H119" s="74"/>
      <c r="I119" s="74"/>
      <c r="J119" s="74"/>
      <c r="K119" s="74"/>
      <c r="M119" s="81"/>
    </row>
    <row r="120" spans="2:19" s="76" customFormat="1">
      <c r="B120" s="3"/>
      <c r="C120" s="2"/>
      <c r="D120" s="74"/>
      <c r="E120" s="74"/>
      <c r="F120" s="74"/>
      <c r="G120" s="74"/>
      <c r="H120" s="74"/>
      <c r="I120" s="74"/>
      <c r="J120" s="74"/>
      <c r="K120" s="74"/>
      <c r="M120" s="81"/>
    </row>
    <row r="121" spans="2:19" s="78" customFormat="1" ht="18">
      <c r="B121" s="3"/>
      <c r="C121" s="2"/>
      <c r="F121" s="79"/>
    </row>
    <row r="122" spans="2:19" s="76" customFormat="1">
      <c r="B122" s="3"/>
      <c r="C122" s="2"/>
      <c r="D122" s="74"/>
      <c r="E122" s="74"/>
      <c r="F122" s="74"/>
      <c r="G122" s="74"/>
      <c r="H122" s="74"/>
      <c r="I122" s="74"/>
      <c r="J122" s="74"/>
      <c r="K122" s="74"/>
      <c r="M122" s="81"/>
    </row>
    <row r="123" spans="2:19" s="76" customFormat="1">
      <c r="B123" s="3"/>
      <c r="C123" s="2"/>
      <c r="D123" s="74"/>
      <c r="E123" s="74"/>
      <c r="F123" s="74"/>
      <c r="G123" s="74"/>
      <c r="H123" s="74"/>
      <c r="I123" s="74"/>
      <c r="J123" s="74"/>
      <c r="K123" s="74"/>
      <c r="M123" s="81"/>
    </row>
    <row r="124" spans="2:19" s="76" customFormat="1">
      <c r="B124" s="3"/>
      <c r="C124" s="2"/>
      <c r="D124" s="74"/>
      <c r="E124" s="74"/>
      <c r="F124" s="74"/>
      <c r="G124" s="74"/>
      <c r="H124" s="74"/>
      <c r="I124" s="74"/>
      <c r="J124" s="74"/>
      <c r="K124" s="74"/>
      <c r="M124" s="81"/>
    </row>
    <row r="125" spans="2:19" s="76" customFormat="1">
      <c r="B125" s="3"/>
      <c r="C125" s="2"/>
      <c r="D125" s="74"/>
      <c r="E125" s="74"/>
      <c r="F125" s="74"/>
      <c r="G125" s="74"/>
      <c r="H125" s="74"/>
      <c r="I125" s="74"/>
      <c r="J125" s="74"/>
      <c r="K125" s="74"/>
      <c r="M125" s="81"/>
    </row>
    <row r="126" spans="2:19" s="76" customFormat="1">
      <c r="B126" s="3"/>
      <c r="C126" s="2"/>
      <c r="F126" s="74"/>
      <c r="M126" s="74"/>
      <c r="N126" s="74"/>
      <c r="O126" s="74"/>
      <c r="P126" s="74"/>
      <c r="Q126" s="74"/>
      <c r="R126" s="74"/>
      <c r="S126" s="74"/>
    </row>
    <row r="127" spans="2:19" s="76" customFormat="1">
      <c r="B127" s="3"/>
      <c r="C127" s="2"/>
      <c r="F127" s="74"/>
      <c r="M127" s="81"/>
    </row>
    <row r="128" spans="2:19" s="76" customFormat="1">
      <c r="B128" s="3"/>
      <c r="C128" s="2"/>
      <c r="F128" s="74"/>
      <c r="M128" s="81"/>
    </row>
    <row r="129" spans="1:177" s="76" customFormat="1">
      <c r="B129" s="3"/>
      <c r="C129" s="2"/>
      <c r="F129" s="74"/>
      <c r="M129" s="81"/>
    </row>
    <row r="130" spans="1:177" s="78" customFormat="1" ht="18">
      <c r="B130" s="3"/>
      <c r="C130" s="2"/>
      <c r="F130" s="80"/>
    </row>
    <row r="131" spans="1:177" s="76" customFormat="1">
      <c r="B131" s="3"/>
      <c r="C131" s="2"/>
      <c r="F131" s="74"/>
      <c r="M131" s="81"/>
    </row>
    <row r="132" spans="1:177" s="76" customFormat="1">
      <c r="B132" s="3"/>
      <c r="C132" s="2"/>
      <c r="F132" s="74"/>
      <c r="M132" s="81"/>
    </row>
    <row r="133" spans="1:177" s="76" customFormat="1">
      <c r="B133" s="3"/>
      <c r="C133" s="2"/>
      <c r="F133" s="74"/>
      <c r="M133" s="81"/>
    </row>
    <row r="134" spans="1:177">
      <c r="F134" s="4"/>
      <c r="M134" s="5"/>
      <c r="N134" s="2"/>
    </row>
    <row r="135" spans="1:177">
      <c r="F135" s="4"/>
      <c r="M135" s="5"/>
      <c r="N135" s="2"/>
    </row>
    <row r="136" spans="1:177">
      <c r="F136" s="4"/>
      <c r="M136" s="5"/>
      <c r="N136" s="2"/>
    </row>
    <row r="137" spans="1:177">
      <c r="F137" s="4"/>
      <c r="M137" s="5"/>
      <c r="N137" s="2"/>
    </row>
    <row r="138" spans="1:177">
      <c r="F138" s="4"/>
      <c r="M138" s="5"/>
      <c r="N138" s="2"/>
    </row>
    <row r="139" spans="1:177">
      <c r="F139" s="4"/>
      <c r="M139" s="5"/>
      <c r="N139" s="2"/>
    </row>
    <row r="140" spans="1:177">
      <c r="F140" s="4"/>
      <c r="M140" s="5"/>
      <c r="N140" s="2"/>
    </row>
    <row r="141" spans="1:177">
      <c r="F141" s="4"/>
      <c r="M141" s="5"/>
      <c r="N141" s="2"/>
    </row>
    <row r="142" spans="1:177">
      <c r="F142" s="4"/>
      <c r="M142" s="5"/>
      <c r="N142" s="2"/>
    </row>
    <row r="143" spans="1:177">
      <c r="F143" s="4"/>
      <c r="M143" s="5"/>
      <c r="N143" s="2"/>
    </row>
    <row r="144" spans="1:177" s="5" customFormat="1">
      <c r="A144" s="2"/>
      <c r="B144" s="3"/>
      <c r="C144" s="2"/>
      <c r="D144" s="2"/>
      <c r="E144" s="2"/>
      <c r="F144" s="24"/>
      <c r="G144" s="2"/>
      <c r="H144" s="2"/>
      <c r="I144" s="2"/>
      <c r="J144" s="2"/>
      <c r="K144" s="2"/>
      <c r="L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row>
    <row r="145" spans="1:177">
      <c r="F145" s="4"/>
      <c r="M145" s="5"/>
      <c r="N145" s="2"/>
    </row>
    <row r="146" spans="1:177" s="5" customFormat="1">
      <c r="A146" s="2"/>
      <c r="B146" s="3"/>
      <c r="C146" s="2"/>
      <c r="D146" s="2"/>
      <c r="E146" s="2"/>
      <c r="F146" s="24"/>
      <c r="G146" s="2"/>
      <c r="H146" s="2"/>
      <c r="I146" s="2"/>
      <c r="J146" s="2"/>
      <c r="K146" s="2"/>
      <c r="L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row>
    <row r="147" spans="1:177">
      <c r="F147" s="4"/>
      <c r="M147" s="5"/>
      <c r="N147" s="2"/>
    </row>
    <row r="148" spans="1:177" s="5" customFormat="1">
      <c r="A148" s="2"/>
      <c r="B148" s="3"/>
      <c r="C148" s="2"/>
      <c r="D148" s="2"/>
      <c r="E148" s="2"/>
      <c r="F148" s="24"/>
      <c r="G148" s="2"/>
      <c r="H148" s="2"/>
      <c r="I148" s="2"/>
      <c r="J148" s="2"/>
      <c r="K148" s="2"/>
      <c r="L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row>
    <row r="149" spans="1:177">
      <c r="F149" s="4"/>
      <c r="M149" s="5"/>
      <c r="N149" s="2"/>
    </row>
    <row r="150" spans="1:177" s="5" customFormat="1">
      <c r="A150" s="2"/>
      <c r="B150" s="3"/>
      <c r="C150" s="2"/>
      <c r="D150" s="2"/>
      <c r="E150" s="2"/>
      <c r="F150" s="24"/>
      <c r="G150" s="2"/>
      <c r="H150" s="2"/>
      <c r="I150" s="2"/>
      <c r="J150" s="2"/>
      <c r="K150" s="2"/>
      <c r="L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row>
    <row r="151" spans="1:177">
      <c r="F151" s="4"/>
      <c r="M151" s="5"/>
      <c r="N151" s="2"/>
    </row>
    <row r="152" spans="1:177" s="5" customFormat="1">
      <c r="A152" s="2"/>
      <c r="B152" s="3"/>
      <c r="C152" s="2"/>
      <c r="D152" s="2"/>
      <c r="E152" s="2"/>
      <c r="F152" s="24"/>
      <c r="G152" s="2"/>
      <c r="H152" s="2"/>
      <c r="I152" s="2"/>
      <c r="J152" s="2"/>
      <c r="K152" s="2"/>
      <c r="L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row>
    <row r="153" spans="1:177">
      <c r="F153" s="4"/>
      <c r="M153" s="5"/>
      <c r="N153" s="2"/>
    </row>
    <row r="154" spans="1:177" s="5" customFormat="1">
      <c r="A154" s="2"/>
      <c r="B154" s="3"/>
      <c r="C154" s="2"/>
      <c r="D154" s="2"/>
      <c r="E154" s="2"/>
      <c r="F154" s="24"/>
      <c r="G154" s="2"/>
      <c r="H154" s="2"/>
      <c r="I154" s="2"/>
      <c r="J154" s="2"/>
      <c r="K154" s="2"/>
      <c r="L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row>
    <row r="155" spans="1:177">
      <c r="F155" s="4"/>
      <c r="M155" s="5"/>
      <c r="N155" s="2"/>
    </row>
    <row r="156" spans="1:177" s="5" customFormat="1">
      <c r="A156" s="2"/>
      <c r="B156" s="3"/>
      <c r="C156" s="2"/>
      <c r="D156" s="2"/>
      <c r="E156" s="2"/>
      <c r="F156" s="24"/>
      <c r="G156" s="2"/>
      <c r="H156" s="2"/>
      <c r="I156" s="2"/>
      <c r="J156" s="2"/>
      <c r="K156" s="2"/>
      <c r="L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row>
    <row r="157" spans="1:177">
      <c r="F157" s="4"/>
      <c r="M157" s="5"/>
      <c r="N157" s="2"/>
    </row>
    <row r="158" spans="1:177" s="5" customFormat="1">
      <c r="A158" s="2"/>
      <c r="B158" s="3"/>
      <c r="C158" s="2"/>
      <c r="D158" s="2"/>
      <c r="E158" s="2"/>
      <c r="F158" s="24"/>
      <c r="G158" s="2"/>
      <c r="H158" s="2"/>
      <c r="I158" s="2"/>
      <c r="J158" s="2"/>
      <c r="K158" s="2"/>
      <c r="L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row>
    <row r="159" spans="1:177">
      <c r="F159" s="4"/>
      <c r="M159" s="5"/>
      <c r="N159" s="2"/>
    </row>
    <row r="160" spans="1:177" s="5" customFormat="1">
      <c r="A160" s="2"/>
      <c r="B160" s="3"/>
      <c r="C160" s="2"/>
      <c r="D160" s="2"/>
      <c r="E160" s="2"/>
      <c r="F160" s="24"/>
      <c r="G160" s="2"/>
      <c r="H160" s="2"/>
      <c r="I160" s="2"/>
      <c r="J160" s="2"/>
      <c r="K160" s="2"/>
      <c r="L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row>
    <row r="161" spans="1:177">
      <c r="F161" s="4"/>
      <c r="M161" s="5"/>
      <c r="N161" s="2"/>
    </row>
    <row r="162" spans="1:177" s="5" customFormat="1">
      <c r="A162" s="2"/>
      <c r="B162" s="3"/>
      <c r="C162" s="2"/>
      <c r="D162" s="2"/>
      <c r="E162" s="2"/>
      <c r="F162" s="24"/>
      <c r="G162" s="2"/>
      <c r="H162" s="2"/>
      <c r="I162" s="2"/>
      <c r="J162" s="2"/>
      <c r="K162" s="2"/>
      <c r="L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row>
    <row r="163" spans="1:177">
      <c r="F163" s="4"/>
      <c r="M163" s="5"/>
      <c r="N163" s="2"/>
    </row>
    <row r="164" spans="1:177" s="5" customFormat="1">
      <c r="A164" s="2"/>
      <c r="B164" s="3"/>
      <c r="C164" s="2"/>
      <c r="D164" s="2"/>
      <c r="E164" s="2"/>
      <c r="F164" s="24"/>
      <c r="G164" s="2"/>
      <c r="H164" s="2"/>
      <c r="I164" s="2"/>
      <c r="J164" s="2"/>
      <c r="K164" s="2"/>
      <c r="L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row>
    <row r="165" spans="1:177">
      <c r="F165" s="4"/>
      <c r="M165" s="5"/>
      <c r="N165" s="2"/>
    </row>
    <row r="166" spans="1:177" s="5" customFormat="1">
      <c r="A166" s="2"/>
      <c r="B166" s="3"/>
      <c r="C166" s="2"/>
      <c r="D166" s="2"/>
      <c r="E166" s="2"/>
      <c r="F166" s="24"/>
      <c r="G166" s="2"/>
      <c r="H166" s="2"/>
      <c r="I166" s="2"/>
      <c r="J166" s="2"/>
      <c r="K166" s="2"/>
      <c r="L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row>
    <row r="167" spans="1:177">
      <c r="F167" s="4"/>
      <c r="M167" s="5"/>
      <c r="N167" s="2"/>
    </row>
    <row r="168" spans="1:177" s="5" customFormat="1">
      <c r="A168" s="2"/>
      <c r="B168" s="3"/>
      <c r="C168" s="2"/>
      <c r="D168" s="2"/>
      <c r="E168" s="2"/>
      <c r="F168" s="24"/>
      <c r="G168" s="2"/>
      <c r="H168" s="2"/>
      <c r="I168" s="2"/>
      <c r="J168" s="2"/>
      <c r="K168" s="2"/>
      <c r="L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row>
    <row r="169" spans="1:177">
      <c r="F169" s="4"/>
      <c r="M169" s="5"/>
      <c r="N169" s="2"/>
    </row>
    <row r="170" spans="1:177" s="5" customFormat="1">
      <c r="A170" s="2"/>
      <c r="B170" s="3"/>
      <c r="C170" s="2"/>
      <c r="D170" s="2"/>
      <c r="E170" s="2"/>
      <c r="F170" s="24"/>
      <c r="G170" s="2"/>
      <c r="H170" s="2"/>
      <c r="I170" s="2"/>
      <c r="J170" s="2"/>
      <c r="K170" s="2"/>
      <c r="L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row>
    <row r="171" spans="1:177">
      <c r="F171" s="4"/>
      <c r="M171" s="5"/>
      <c r="N171" s="2"/>
    </row>
    <row r="172" spans="1:177" s="5" customFormat="1">
      <c r="A172" s="2"/>
      <c r="B172" s="3"/>
      <c r="C172" s="2"/>
      <c r="D172" s="2"/>
      <c r="E172" s="2"/>
      <c r="F172" s="24"/>
      <c r="G172" s="2"/>
      <c r="H172" s="2"/>
      <c r="I172" s="2"/>
      <c r="J172" s="2"/>
      <c r="K172" s="2"/>
      <c r="L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row>
    <row r="173" spans="1:177">
      <c r="C173" s="23"/>
      <c r="F173" s="4"/>
      <c r="M173" s="5"/>
      <c r="N173" s="2"/>
    </row>
    <row r="174" spans="1:177" s="5" customFormat="1">
      <c r="A174" s="2"/>
      <c r="B174" s="3"/>
      <c r="C174" s="2"/>
      <c r="D174" s="2"/>
      <c r="E174" s="2"/>
      <c r="F174" s="24"/>
      <c r="G174" s="2"/>
      <c r="H174" s="2"/>
      <c r="I174" s="2"/>
      <c r="J174" s="2"/>
      <c r="K174" s="2"/>
      <c r="L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row>
    <row r="271" spans="13:13">
      <c r="M271" s="24"/>
    </row>
    <row r="273" spans="3:13">
      <c r="C273" s="23" t="s">
        <v>13</v>
      </c>
      <c r="D273" s="23"/>
      <c r="E273" s="23"/>
      <c r="M273" s="24"/>
    </row>
    <row r="275" spans="3:13">
      <c r="C275" s="23" t="s">
        <v>14</v>
      </c>
      <c r="D275" s="23"/>
      <c r="E275" s="23"/>
      <c r="M275" s="24"/>
    </row>
    <row r="277" spans="3:13">
      <c r="C277" s="23" t="s">
        <v>15</v>
      </c>
      <c r="D277" s="23"/>
      <c r="E277" s="23"/>
      <c r="M277" s="24"/>
    </row>
    <row r="279" spans="3:13">
      <c r="C279" s="23" t="s">
        <v>16</v>
      </c>
      <c r="D279" s="23"/>
      <c r="E279" s="23"/>
      <c r="M279" s="24"/>
    </row>
    <row r="281" spans="3:13">
      <c r="C281" s="23" t="s">
        <v>17</v>
      </c>
      <c r="D281" s="23"/>
      <c r="E281" s="23"/>
      <c r="M281" s="24"/>
    </row>
    <row r="283" spans="3:13">
      <c r="C283" s="23" t="s">
        <v>18</v>
      </c>
      <c r="D283" s="23"/>
      <c r="E283" s="23"/>
      <c r="M283" s="24"/>
    </row>
    <row r="285" spans="3:13">
      <c r="C285" s="23" t="s">
        <v>19</v>
      </c>
      <c r="D285" s="23"/>
      <c r="E285" s="23"/>
      <c r="M285" s="24"/>
    </row>
    <row r="287" spans="3:13">
      <c r="C287" s="23" t="s">
        <v>19</v>
      </c>
      <c r="D287" s="23"/>
      <c r="E287" s="23"/>
      <c r="M287" s="24"/>
    </row>
    <row r="289" spans="3:13">
      <c r="C289" s="23" t="s">
        <v>20</v>
      </c>
      <c r="D289" s="23"/>
      <c r="E289" s="23"/>
      <c r="M289" s="24"/>
    </row>
    <row r="291" spans="3:13">
      <c r="C291" s="23" t="s">
        <v>21</v>
      </c>
      <c r="D291" s="23"/>
      <c r="E291" s="23"/>
      <c r="M291" s="24"/>
    </row>
    <row r="293" spans="3:13">
      <c r="C293" s="23" t="s">
        <v>22</v>
      </c>
      <c r="D293" s="23"/>
      <c r="E293" s="23"/>
      <c r="M293" s="24"/>
    </row>
    <row r="295" spans="3:13">
      <c r="C295" s="23" t="s">
        <v>23</v>
      </c>
      <c r="D295" s="23"/>
      <c r="E295" s="23"/>
      <c r="M295" s="24"/>
    </row>
    <row r="297" spans="3:13">
      <c r="C297" s="23">
        <v>0.8</v>
      </c>
      <c r="D297" s="23"/>
      <c r="E297" s="23"/>
      <c r="M297" s="24"/>
    </row>
    <row r="299" spans="3:13">
      <c r="C299" s="23">
        <v>0.2</v>
      </c>
      <c r="D299" s="23"/>
      <c r="E299" s="23"/>
      <c r="M299" s="24"/>
    </row>
    <row r="301" spans="3:13">
      <c r="C301" s="23">
        <v>0.6</v>
      </c>
      <c r="D301" s="23"/>
      <c r="E301" s="23"/>
      <c r="M301" s="24"/>
    </row>
    <row r="303" spans="3:13">
      <c r="C303" s="23">
        <v>0.4</v>
      </c>
      <c r="D303" s="23"/>
      <c r="E303" s="23"/>
      <c r="M303" s="24"/>
    </row>
  </sheetData>
  <mergeCells count="3">
    <mergeCell ref="B2:C2"/>
    <mergeCell ref="C59:H59"/>
    <mergeCell ref="J59:M59"/>
  </mergeCells>
  <hyperlinks>
    <hyperlink ref="C41" r:id="rId1" xr:uid="{0E3A2EFF-B619-B74E-942F-15A6C9E64736}"/>
    <hyperlink ref="C42" r:id="rId2" xr:uid="{06E4B567-3DBC-CC40-9D53-52B0E577ABC4}"/>
    <hyperlink ref="C43" r:id="rId3" xr:uid="{A9FFC517-A311-F843-A53C-8CBBA73154FE}"/>
    <hyperlink ref="C40" r:id="rId4" xr:uid="{D14506FF-952A-8F4C-8351-E217CBFDFEAA}"/>
    <hyperlink ref="C44" r:id="rId5" xr:uid="{DF0873F1-F903-6E4D-998A-1C59ACF3B77B}"/>
    <hyperlink ref="C45" r:id="rId6" xr:uid="{0F886236-256C-7048-9BE8-1706D3C41959}"/>
    <hyperlink ref="C46" r:id="rId7" xr:uid="{7DC8BF6A-EB62-2B44-9A10-84F0620FD751}"/>
    <hyperlink ref="C47:K47" r:id="rId8" display=" Marks J, Lubetsky J, Steiner BA, Faerden T, Lindstad T, et al. (2006) Metal Industry Emissions. IPCC Guidelines for National Greenhouse Gas Inventories, Chapter 4." xr:uid="{517F2C42-8A03-3047-9EDC-8F4B508A1A74}"/>
    <hyperlink ref="C48" r:id="rId9" display="https://www.researchgate.net/publication/305824575_Life_Cycle_Analysis_of_the_Embodied_Carbon_Emissions_from_14_Wind_Turbines_with_Rated_Powers_between_50_Kw_and_34_Mw" xr:uid="{7333C4D5-7E32-AD4C-9D08-427D27AD4F95}"/>
    <hyperlink ref="C49" r:id="rId10" display="9681-Etude_climat_énergies_renouvelables_pesée_intérêts_2019_FR" xr:uid="{C9C95B81-3A06-9A4E-80B7-5B8715BCBD74}"/>
    <hyperlink ref="J47" r:id="rId11" display=" Marks J, Lubetsky J, Steiner BA, Faerden T, Lindstad T, et al. (2006) Metal Industry Emissions. IPCC Guidelines for National Greenhouse Gas Inventories, Chapter 4." xr:uid="{CA714638-4933-8243-9F9D-8F4951C81EA2}"/>
    <hyperlink ref="C51" r:id="rId12" xr:uid="{B3E3968C-0A9A-444F-9245-BC9D59F68E61}"/>
    <hyperlink ref="C50" r:id="rId13" xr:uid="{11AA92BC-E0CC-674B-A165-64652FC384D9}"/>
    <hyperlink ref="C52" r:id="rId14" xr:uid="{08DE79DB-F2E0-BE4A-B961-F660B8C05F65}"/>
    <hyperlink ref="E47" r:id="rId15" display=" Marks J, Lubetsky J, Steiner BA, Faerden T, Lindstad T, et al. (2006) Metal Industry Emissions. IPCC Guidelines for National Greenhouse Gas Inventories, Chapter 4." xr:uid="{09DEDEEC-D7F7-184C-8A45-CC065BBE995C}"/>
    <hyperlink ref="C54" r:id="rId16" xr:uid="{8C77807F-185C-6145-9F48-7A18E3ECE80C}"/>
  </hyperlinks>
  <pageMargins left="0.7" right="0.7" top="0.75" bottom="0.75" header="0.3" footer="0.3"/>
  <drawing r:id="rId1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C7DB3-7C49-8846-9D71-74D76B0B1FCB}">
  <dimension ref="A1:GA151"/>
  <sheetViews>
    <sheetView showGridLines="0" workbookViewId="0">
      <selection activeCell="B3" sqref="B3"/>
    </sheetView>
  </sheetViews>
  <sheetFormatPr baseColWidth="10" defaultRowHeight="16"/>
  <cols>
    <col min="1" max="1" width="1" customWidth="1"/>
    <col min="2" max="2" width="14.6640625" customWidth="1"/>
    <col min="5" max="5" width="19" bestFit="1" customWidth="1"/>
    <col min="6" max="6" width="17" bestFit="1" customWidth="1"/>
    <col min="7" max="7" width="14.33203125" bestFit="1" customWidth="1"/>
    <col min="8" max="8" width="19.1640625" bestFit="1" customWidth="1"/>
    <col min="9" max="9" width="10.5" bestFit="1" customWidth="1"/>
    <col min="10" max="12" width="22.1640625" bestFit="1" customWidth="1"/>
    <col min="13" max="13" width="9.1640625" bestFit="1" customWidth="1"/>
  </cols>
  <sheetData>
    <row r="1" spans="1:182" s="2" customFormat="1" ht="5" customHeight="1">
      <c r="B1" s="3"/>
      <c r="C1" s="73"/>
      <c r="D1" s="73"/>
    </row>
    <row r="2" spans="1:182" s="41" customFormat="1" ht="40" customHeight="1">
      <c r="A2" s="27" t="e">
        <f ca="1">RIGHT(CELL("filename",A✓),LEN(CELL("filename",A✓))-SEARCH("]",CELL("filename",A✓)))</f>
        <v>#NAME?</v>
      </c>
      <c r="B2" s="242" t="s">
        <v>52</v>
      </c>
      <c r="C2" s="242"/>
      <c r="D2" s="242"/>
      <c r="E2" s="242"/>
      <c r="F2" s="28"/>
      <c r="M2" s="29"/>
      <c r="N2" s="29"/>
      <c r="O2" s="29"/>
      <c r="P2" s="29"/>
      <c r="Q2" s="29"/>
      <c r="R2" s="29"/>
      <c r="S2" s="29"/>
      <c r="T2" s="31"/>
      <c r="U2" s="32"/>
      <c r="V2" s="33" t="s">
        <v>51</v>
      </c>
      <c r="W2" s="34"/>
      <c r="X2" s="33" t="s">
        <v>51</v>
      </c>
      <c r="Y2" s="35"/>
      <c r="Z2" s="36"/>
      <c r="AA2" s="33" t="s">
        <v>51</v>
      </c>
      <c r="AB2" s="35"/>
      <c r="AC2" s="36"/>
      <c r="AD2" s="33" t="s">
        <v>51</v>
      </c>
      <c r="AE2" s="35"/>
      <c r="AF2" s="36"/>
      <c r="AG2" s="33" t="s">
        <v>51</v>
      </c>
      <c r="AH2" s="35"/>
      <c r="AI2" s="33" t="s">
        <v>51</v>
      </c>
      <c r="AJ2" s="36"/>
      <c r="AK2" s="37"/>
      <c r="AL2" s="36"/>
      <c r="AM2" s="38"/>
      <c r="AN2" s="33" t="s">
        <v>51</v>
      </c>
      <c r="AO2" s="33"/>
      <c r="AP2" s="38"/>
      <c r="AQ2" s="39"/>
      <c r="AR2" s="39"/>
      <c r="AS2" s="39"/>
      <c r="AT2" s="40"/>
      <c r="AZ2" s="42"/>
      <c r="BA2" s="42"/>
      <c r="BB2" s="42"/>
      <c r="BC2" s="42"/>
      <c r="BD2" s="42"/>
      <c r="BE2" s="42"/>
      <c r="BF2" s="42"/>
      <c r="BG2" s="42"/>
      <c r="BH2" s="42"/>
      <c r="BI2" s="42"/>
      <c r="BJ2" s="42"/>
      <c r="BK2" s="42"/>
      <c r="BL2" s="42"/>
      <c r="BM2" s="42"/>
      <c r="BN2" s="42"/>
      <c r="BO2" s="42"/>
      <c r="BP2" s="42"/>
      <c r="BQ2" s="42"/>
      <c r="BR2" s="42"/>
      <c r="BS2" s="43"/>
      <c r="FS2" s="44"/>
      <c r="FT2" s="45"/>
      <c r="FY2" s="46">
        <v>60</v>
      </c>
      <c r="FZ2" s="46">
        <v>60</v>
      </c>
    </row>
    <row r="3" spans="1:182" s="41" customFormat="1" ht="40" customHeight="1">
      <c r="B3" s="276" t="s">
        <v>630</v>
      </c>
      <c r="C3" s="65"/>
      <c r="D3" s="65"/>
      <c r="E3" s="47"/>
      <c r="F3" s="47"/>
      <c r="M3" s="29"/>
      <c r="N3" s="29"/>
      <c r="O3" s="29"/>
      <c r="P3" s="29"/>
      <c r="Q3" s="29"/>
      <c r="R3" s="29"/>
      <c r="S3" s="29"/>
      <c r="T3" s="31"/>
      <c r="U3" s="32"/>
      <c r="V3" s="33" t="s">
        <v>51</v>
      </c>
      <c r="W3" s="50"/>
      <c r="X3" s="33" t="s">
        <v>51</v>
      </c>
      <c r="Y3" s="35"/>
      <c r="Z3" s="36"/>
      <c r="AA3" s="33" t="s">
        <v>51</v>
      </c>
      <c r="AB3" s="35"/>
      <c r="AC3" s="36"/>
      <c r="AD3" s="33" t="s">
        <v>51</v>
      </c>
      <c r="AE3" s="35"/>
      <c r="AF3" s="36"/>
      <c r="AG3" s="33" t="s">
        <v>51</v>
      </c>
      <c r="AH3" s="35"/>
      <c r="AI3" s="33" t="s">
        <v>51</v>
      </c>
      <c r="AJ3" s="36"/>
      <c r="AK3" s="37"/>
      <c r="AL3" s="36"/>
      <c r="AM3" s="47"/>
      <c r="AN3" s="33" t="s">
        <v>51</v>
      </c>
      <c r="AO3" s="33"/>
      <c r="AP3" s="47"/>
      <c r="AQ3" s="39"/>
      <c r="AR3" s="42"/>
      <c r="AS3" s="42"/>
      <c r="AZ3" s="42"/>
      <c r="BA3" s="42"/>
      <c r="BB3" s="51"/>
      <c r="BC3" s="51"/>
      <c r="BD3" s="42"/>
      <c r="BE3" s="51"/>
      <c r="BF3" s="51"/>
      <c r="BG3" s="51"/>
      <c r="BH3" s="51"/>
      <c r="BI3" s="51"/>
      <c r="BJ3" s="52"/>
      <c r="BK3" s="51"/>
      <c r="BL3" s="51"/>
      <c r="BM3" s="52"/>
      <c r="BN3" s="51"/>
      <c r="BO3" s="51"/>
      <c r="BP3" s="52"/>
      <c r="BQ3" s="51"/>
      <c r="BR3" s="51"/>
      <c r="BS3" s="51"/>
      <c r="FS3" s="53"/>
      <c r="FT3" s="54"/>
      <c r="FY3" s="40"/>
      <c r="FZ3" s="40"/>
    </row>
    <row r="4" spans="1:182" s="55" customFormat="1" ht="23" customHeight="1">
      <c r="B4" s="56" t="s">
        <v>227</v>
      </c>
      <c r="C4" s="56"/>
      <c r="D4" s="56"/>
      <c r="E4" s="57"/>
      <c r="T4" s="58"/>
      <c r="U4" s="59"/>
      <c r="W4" s="60"/>
      <c r="Y4" s="61"/>
      <c r="Z4" s="62"/>
      <c r="AB4" s="61"/>
      <c r="AC4" s="62"/>
      <c r="AE4" s="61"/>
      <c r="AF4" s="62"/>
      <c r="AH4" s="61"/>
      <c r="AJ4" s="62"/>
      <c r="AK4" s="63"/>
      <c r="AL4" s="62"/>
      <c r="AQ4" s="64"/>
      <c r="AR4" s="64"/>
    </row>
    <row r="5" spans="1:182" s="76" customFormat="1" ht="57">
      <c r="B5" s="170"/>
      <c r="C5" s="163" t="s">
        <v>491</v>
      </c>
      <c r="D5" s="172"/>
      <c r="E5" s="173" t="s">
        <v>374</v>
      </c>
      <c r="F5" s="171" t="s">
        <v>375</v>
      </c>
      <c r="G5" s="171" t="s">
        <v>383</v>
      </c>
      <c r="H5" s="171" t="s">
        <v>382</v>
      </c>
      <c r="I5" s="171" t="s">
        <v>380</v>
      </c>
      <c r="J5" s="171" t="s">
        <v>401</v>
      </c>
      <c r="K5" s="171" t="s">
        <v>401</v>
      </c>
      <c r="L5" s="171" t="s">
        <v>402</v>
      </c>
      <c r="M5" s="171" t="s">
        <v>406</v>
      </c>
    </row>
    <row r="6" spans="1:182" s="165" customFormat="1" ht="13">
      <c r="B6" s="166"/>
      <c r="C6" s="167" t="s">
        <v>492</v>
      </c>
      <c r="D6" s="168"/>
      <c r="E6" s="169" t="s">
        <v>372</v>
      </c>
      <c r="F6" s="167" t="s">
        <v>371</v>
      </c>
      <c r="G6" s="167" t="s">
        <v>373</v>
      </c>
      <c r="H6" s="167" t="s">
        <v>376</v>
      </c>
      <c r="I6" s="167" t="s">
        <v>381</v>
      </c>
      <c r="J6" s="167" t="s">
        <v>399</v>
      </c>
      <c r="K6" s="167" t="s">
        <v>399</v>
      </c>
      <c r="L6" s="167" t="s">
        <v>399</v>
      </c>
      <c r="M6" s="167" t="s">
        <v>406</v>
      </c>
    </row>
    <row r="7" spans="1:182" s="2" customFormat="1" ht="18">
      <c r="B7" s="3"/>
      <c r="C7" s="20" t="s">
        <v>394</v>
      </c>
      <c r="D7" s="73"/>
      <c r="E7" s="164"/>
      <c r="F7" s="161"/>
      <c r="G7" s="174"/>
      <c r="H7" s="161"/>
      <c r="I7" s="162"/>
      <c r="M7" s="167"/>
    </row>
    <row r="8" spans="1:182" s="2" customFormat="1">
      <c r="B8" s="3"/>
      <c r="C8" s="159" t="s">
        <v>384</v>
      </c>
      <c r="D8" s="73"/>
      <c r="E8" s="183">
        <v>14.02</v>
      </c>
      <c r="F8" s="184">
        <v>9.8000000000000004E-2</v>
      </c>
      <c r="G8" s="185">
        <v>3.31</v>
      </c>
      <c r="H8" s="184">
        <v>6.0000000000000001E-3</v>
      </c>
      <c r="I8" s="186">
        <v>0.48</v>
      </c>
      <c r="J8" s="158"/>
      <c r="K8" s="158"/>
      <c r="L8" s="158"/>
    </row>
    <row r="9" spans="1:182" s="2" customFormat="1">
      <c r="B9" s="3"/>
      <c r="C9" s="159" t="s">
        <v>291</v>
      </c>
      <c r="D9" s="73"/>
      <c r="E9" s="183">
        <v>0.14000000000000001</v>
      </c>
      <c r="F9" s="184">
        <v>0.151</v>
      </c>
      <c r="G9" s="185">
        <v>0.03</v>
      </c>
      <c r="H9" s="184">
        <v>0</v>
      </c>
      <c r="I9" s="186">
        <v>0.53</v>
      </c>
      <c r="J9" s="158"/>
      <c r="K9" s="158"/>
      <c r="L9" s="158"/>
    </row>
    <row r="10" spans="1:182" s="2" customFormat="1">
      <c r="B10" s="3"/>
      <c r="C10" s="159" t="s">
        <v>292</v>
      </c>
      <c r="D10" s="73"/>
      <c r="E10" s="183">
        <v>31.65</v>
      </c>
      <c r="F10" s="184">
        <v>0.11600000000000001</v>
      </c>
      <c r="G10" s="185">
        <v>10.56</v>
      </c>
      <c r="H10" s="184">
        <v>0</v>
      </c>
      <c r="I10" s="186">
        <v>0.34</v>
      </c>
      <c r="J10" s="158">
        <f>2675/4.1</f>
        <v>652.43902439024396</v>
      </c>
      <c r="K10" s="158"/>
      <c r="L10" s="158"/>
    </row>
    <row r="11" spans="1:182" s="2" customFormat="1">
      <c r="B11" s="3"/>
      <c r="C11" s="159" t="s">
        <v>293</v>
      </c>
      <c r="D11" s="73"/>
      <c r="E11" s="183">
        <v>6.96</v>
      </c>
      <c r="F11" s="184">
        <v>0.106</v>
      </c>
      <c r="G11" s="185">
        <v>3.74</v>
      </c>
      <c r="H11" s="184">
        <v>9.7000000000000003E-2</v>
      </c>
      <c r="I11" s="186">
        <v>0.21</v>
      </c>
      <c r="J11" s="158">
        <v>446.8</v>
      </c>
      <c r="K11" s="158">
        <v>446.8</v>
      </c>
      <c r="L11" s="158">
        <v>650</v>
      </c>
      <c r="M11" s="20" t="s">
        <v>488</v>
      </c>
    </row>
    <row r="12" spans="1:182" s="2" customFormat="1">
      <c r="B12" s="3"/>
      <c r="C12" s="159" t="s">
        <v>294</v>
      </c>
      <c r="D12" s="73"/>
      <c r="E12" s="183">
        <v>0.19</v>
      </c>
      <c r="F12" s="184">
        <v>4.0000000000000001E-3</v>
      </c>
      <c r="G12" s="185">
        <v>0.11</v>
      </c>
      <c r="H12" s="184">
        <v>0</v>
      </c>
      <c r="I12" s="186">
        <v>0.2</v>
      </c>
      <c r="J12" s="158"/>
      <c r="K12" s="158"/>
      <c r="L12" s="158"/>
    </row>
    <row r="13" spans="1:182" s="2" customFormat="1">
      <c r="B13" s="3"/>
      <c r="C13" s="159" t="s">
        <v>295</v>
      </c>
      <c r="D13" s="73"/>
      <c r="E13" s="183">
        <v>12.16</v>
      </c>
      <c r="F13" s="184">
        <v>0.128</v>
      </c>
      <c r="G13" s="185">
        <v>5.25</v>
      </c>
      <c r="H13" s="184">
        <v>6.0999999999999999E-2</v>
      </c>
      <c r="I13" s="186">
        <v>0.26</v>
      </c>
      <c r="J13" s="158">
        <f>290*2.25</f>
        <v>652.5</v>
      </c>
      <c r="K13" s="158"/>
      <c r="L13" s="158"/>
      <c r="M13" s="20" t="s">
        <v>489</v>
      </c>
    </row>
    <row r="14" spans="1:182" s="2" customFormat="1">
      <c r="B14" s="3"/>
      <c r="C14" s="159" t="s">
        <v>296</v>
      </c>
      <c r="D14" s="73"/>
      <c r="E14" s="183">
        <v>0.48</v>
      </c>
      <c r="F14" s="184">
        <v>4.2999999999999997E-2</v>
      </c>
      <c r="G14" s="185">
        <v>0.13</v>
      </c>
      <c r="H14" s="184">
        <v>0</v>
      </c>
      <c r="I14" s="186">
        <v>0.42</v>
      </c>
      <c r="J14" s="158"/>
      <c r="K14" s="158"/>
      <c r="L14" s="158"/>
    </row>
    <row r="15" spans="1:182" s="2" customFormat="1">
      <c r="B15" s="3"/>
      <c r="C15" s="159" t="s">
        <v>297</v>
      </c>
      <c r="D15" s="73"/>
      <c r="E15" s="183">
        <v>0.39</v>
      </c>
      <c r="F15" s="184">
        <v>2.4E-2</v>
      </c>
      <c r="G15" s="185">
        <v>0.14000000000000001</v>
      </c>
      <c r="H15" s="184">
        <v>0</v>
      </c>
      <c r="I15" s="186">
        <v>0.32</v>
      </c>
      <c r="J15" s="158"/>
      <c r="K15" s="158"/>
      <c r="L15" s="158"/>
    </row>
    <row r="16" spans="1:182" s="2" customFormat="1">
      <c r="B16" s="3"/>
      <c r="C16" s="159" t="s">
        <v>298</v>
      </c>
      <c r="D16" s="73"/>
      <c r="E16" s="183">
        <v>80</v>
      </c>
      <c r="F16" s="184">
        <v>0.11799999999999999</v>
      </c>
      <c r="G16" s="185">
        <v>24.16</v>
      </c>
      <c r="H16" s="184">
        <v>0.14199999999999999</v>
      </c>
      <c r="I16" s="186">
        <v>0.38</v>
      </c>
      <c r="J16" s="158"/>
      <c r="K16" s="158"/>
      <c r="L16" s="158"/>
    </row>
    <row r="17" spans="2:13" s="2" customFormat="1">
      <c r="B17" s="3"/>
      <c r="C17" s="159" t="s">
        <v>299</v>
      </c>
      <c r="D17" s="73"/>
      <c r="E17" s="183">
        <v>1.44</v>
      </c>
      <c r="F17" s="184">
        <v>2.9000000000000001E-2</v>
      </c>
      <c r="G17" s="185">
        <v>0.7</v>
      </c>
      <c r="H17" s="184">
        <v>0</v>
      </c>
      <c r="I17" s="186">
        <v>0.23</v>
      </c>
      <c r="J17" s="158">
        <f>2000/4.1</f>
        <v>487.80487804878055</v>
      </c>
      <c r="K17" s="158"/>
      <c r="L17" s="158"/>
      <c r="M17" s="233" t="s">
        <v>493</v>
      </c>
    </row>
    <row r="18" spans="2:13" s="2" customFormat="1">
      <c r="B18" s="3"/>
      <c r="C18" s="159" t="s">
        <v>300</v>
      </c>
      <c r="D18" s="73"/>
      <c r="E18" s="183">
        <v>38.130000000000003</v>
      </c>
      <c r="F18" s="184">
        <v>0.06</v>
      </c>
      <c r="G18" s="185">
        <v>15.3</v>
      </c>
      <c r="H18" s="184">
        <v>7.0000000000000007E-2</v>
      </c>
      <c r="I18" s="186">
        <v>0.28000000000000003</v>
      </c>
      <c r="J18" s="158"/>
      <c r="K18" s="158"/>
      <c r="L18" s="158"/>
    </row>
    <row r="19" spans="2:13" s="2" customFormat="1">
      <c r="B19" s="3"/>
      <c r="C19" s="159" t="s">
        <v>301</v>
      </c>
      <c r="D19" s="73"/>
      <c r="E19" s="183">
        <v>8.82</v>
      </c>
      <c r="F19" s="184">
        <v>0.106</v>
      </c>
      <c r="G19" s="185">
        <v>3.83</v>
      </c>
      <c r="H19" s="184">
        <v>0.22</v>
      </c>
      <c r="I19" s="186">
        <v>0.26</v>
      </c>
      <c r="J19" s="158"/>
      <c r="K19" s="158"/>
      <c r="L19" s="158"/>
    </row>
    <row r="20" spans="2:13" s="2" customFormat="1">
      <c r="B20" s="3"/>
      <c r="C20" s="159" t="s">
        <v>302</v>
      </c>
      <c r="D20" s="73"/>
      <c r="E20" s="183">
        <v>762.7</v>
      </c>
      <c r="F20" s="184">
        <v>8.5999999999999993E-2</v>
      </c>
      <c r="G20" s="185">
        <v>365.96</v>
      </c>
      <c r="H20" s="184">
        <v>0.112</v>
      </c>
      <c r="I20" s="186">
        <v>0.24</v>
      </c>
      <c r="J20" s="158"/>
      <c r="K20" s="158"/>
      <c r="L20" s="158"/>
    </row>
    <row r="21" spans="2:13" s="2" customFormat="1">
      <c r="B21" s="3"/>
      <c r="C21" s="159" t="s">
        <v>303</v>
      </c>
      <c r="D21" s="73"/>
      <c r="E21" s="183">
        <v>1.36</v>
      </c>
      <c r="F21" s="184">
        <v>0.108</v>
      </c>
      <c r="G21" s="185">
        <v>0.39</v>
      </c>
      <c r="H21" s="184">
        <v>0</v>
      </c>
      <c r="I21" s="186">
        <v>0.4</v>
      </c>
      <c r="J21" s="158"/>
      <c r="K21" s="158"/>
      <c r="L21" s="158"/>
    </row>
    <row r="22" spans="2:13" s="2" customFormat="1">
      <c r="B22" s="3"/>
      <c r="C22" s="159" t="s">
        <v>304</v>
      </c>
      <c r="D22" s="73"/>
      <c r="E22" s="183">
        <v>2.2799999999999998</v>
      </c>
      <c r="F22" s="184">
        <v>0.161</v>
      </c>
      <c r="G22" s="185">
        <v>1.04</v>
      </c>
      <c r="H22" s="184">
        <v>5.0999999999999997E-2</v>
      </c>
      <c r="I22" s="186">
        <v>0.25</v>
      </c>
      <c r="J22" s="158"/>
      <c r="K22" s="158"/>
      <c r="L22" s="158"/>
    </row>
    <row r="23" spans="2:13" s="2" customFormat="1">
      <c r="B23" s="3"/>
      <c r="C23" s="159" t="s">
        <v>305</v>
      </c>
      <c r="D23" s="73"/>
      <c r="E23" s="183">
        <v>0.22</v>
      </c>
      <c r="F23" s="184">
        <v>4.2000000000000003E-2</v>
      </c>
      <c r="G23" s="185">
        <v>0.16</v>
      </c>
      <c r="H23" s="184">
        <v>0</v>
      </c>
      <c r="I23" s="186">
        <v>0.16</v>
      </c>
      <c r="J23" s="158"/>
      <c r="K23" s="158"/>
      <c r="L23" s="158"/>
    </row>
    <row r="24" spans="2:13" s="2" customFormat="1">
      <c r="B24" s="3"/>
      <c r="C24" s="159" t="s">
        <v>306</v>
      </c>
      <c r="D24" s="73"/>
      <c r="E24" s="183">
        <v>0.65</v>
      </c>
      <c r="F24" s="184">
        <v>8.0000000000000002E-3</v>
      </c>
      <c r="G24" s="185">
        <v>0.34</v>
      </c>
      <c r="H24" s="184">
        <v>0</v>
      </c>
      <c r="I24" s="186">
        <v>0.22</v>
      </c>
      <c r="J24" s="158"/>
      <c r="K24" s="158"/>
      <c r="L24" s="158"/>
    </row>
    <row r="25" spans="2:13" s="2" customFormat="1">
      <c r="B25" s="3"/>
      <c r="C25" s="159" t="s">
        <v>307</v>
      </c>
      <c r="D25" s="73"/>
      <c r="E25" s="183">
        <v>18.93</v>
      </c>
      <c r="F25" s="184">
        <v>0.55000000000000004</v>
      </c>
      <c r="G25" s="185">
        <v>7.09</v>
      </c>
      <c r="H25" s="184">
        <v>0.01</v>
      </c>
      <c r="I25" s="186">
        <v>0.3</v>
      </c>
      <c r="J25" s="158">
        <v>840</v>
      </c>
      <c r="K25" s="158"/>
      <c r="L25" s="158"/>
      <c r="M25" s="20" t="s">
        <v>489</v>
      </c>
    </row>
    <row r="26" spans="2:13" s="2" customFormat="1">
      <c r="B26" s="3"/>
      <c r="C26" s="159" t="s">
        <v>308</v>
      </c>
      <c r="D26" s="73"/>
      <c r="E26" s="183">
        <v>1.29</v>
      </c>
      <c r="F26" s="184">
        <v>7.2999999999999995E-2</v>
      </c>
      <c r="G26" s="185">
        <v>0.37</v>
      </c>
      <c r="H26" s="184">
        <v>0</v>
      </c>
      <c r="I26" s="186">
        <v>0.4</v>
      </c>
      <c r="J26" s="158"/>
      <c r="K26" s="158"/>
      <c r="L26" s="158"/>
    </row>
    <row r="27" spans="2:13" s="2" customFormat="1">
      <c r="B27" s="3"/>
      <c r="C27" s="159" t="s">
        <v>309</v>
      </c>
      <c r="D27" s="73"/>
      <c r="E27" s="183">
        <v>4.2300000000000004</v>
      </c>
      <c r="F27" s="184">
        <v>0.02</v>
      </c>
      <c r="G27" s="185">
        <v>1.64</v>
      </c>
      <c r="H27" s="184">
        <v>0</v>
      </c>
      <c r="I27" s="186">
        <v>0.28999999999999998</v>
      </c>
      <c r="J27" s="158">
        <f>2275/4.1</f>
        <v>554.8780487804878</v>
      </c>
      <c r="K27" s="158"/>
      <c r="L27" s="158"/>
      <c r="M27" s="233" t="s">
        <v>493</v>
      </c>
    </row>
    <row r="28" spans="2:13" s="2" customFormat="1">
      <c r="B28" s="3"/>
      <c r="C28" s="159" t="s">
        <v>310</v>
      </c>
      <c r="D28" s="73"/>
      <c r="E28" s="183">
        <v>0.63</v>
      </c>
      <c r="F28" s="184">
        <v>7.4999999999999997E-2</v>
      </c>
      <c r="G28" s="185">
        <v>0.31</v>
      </c>
      <c r="H28" s="184">
        <v>0</v>
      </c>
      <c r="I28" s="186">
        <v>0.23</v>
      </c>
      <c r="J28" s="158"/>
      <c r="K28" s="158"/>
      <c r="L28" s="158"/>
    </row>
    <row r="29" spans="2:13" s="2" customFormat="1">
      <c r="B29" s="3"/>
      <c r="C29" s="159" t="s">
        <v>311</v>
      </c>
      <c r="D29" s="73"/>
      <c r="E29" s="183">
        <v>0.61</v>
      </c>
      <c r="F29" s="184">
        <v>4.2000000000000003E-2</v>
      </c>
      <c r="G29" s="185">
        <v>0.32</v>
      </c>
      <c r="H29" s="184">
        <v>0</v>
      </c>
      <c r="I29" s="186">
        <v>0.22</v>
      </c>
      <c r="J29" s="158"/>
      <c r="K29" s="158"/>
      <c r="L29" s="158"/>
    </row>
    <row r="30" spans="2:13" s="2" customFormat="1">
      <c r="B30" s="3"/>
      <c r="C30" s="159" t="s">
        <v>312</v>
      </c>
      <c r="D30" s="73"/>
      <c r="E30" s="183">
        <v>11.72</v>
      </c>
      <c r="F30" s="184">
        <v>0.161</v>
      </c>
      <c r="G30" s="185">
        <v>5.61</v>
      </c>
      <c r="H30" s="184">
        <v>0.72099999999999997</v>
      </c>
      <c r="I30" s="186">
        <v>0.24</v>
      </c>
      <c r="J30" s="158">
        <f>240*2.25</f>
        <v>540</v>
      </c>
      <c r="K30" s="158"/>
      <c r="L30" s="158"/>
      <c r="M30" s="233" t="s">
        <v>493</v>
      </c>
    </row>
    <row r="31" spans="2:13" s="2" customFormat="1">
      <c r="B31" s="3"/>
      <c r="C31" s="159" t="s">
        <v>313</v>
      </c>
      <c r="D31" s="73"/>
      <c r="E31" s="183">
        <v>38.56</v>
      </c>
      <c r="F31" s="184">
        <v>8.2000000000000003E-2</v>
      </c>
      <c r="G31" s="185">
        <v>21.12</v>
      </c>
      <c r="H31" s="184">
        <v>0.127</v>
      </c>
      <c r="I31" s="186">
        <v>0.21</v>
      </c>
      <c r="J31" s="158">
        <v>300</v>
      </c>
      <c r="K31" s="158">
        <v>300</v>
      </c>
      <c r="L31" s="158">
        <v>650</v>
      </c>
      <c r="M31" s="20" t="s">
        <v>488</v>
      </c>
    </row>
    <row r="32" spans="2:13" s="2" customFormat="1">
      <c r="B32" s="3"/>
      <c r="C32" s="159" t="s">
        <v>314</v>
      </c>
      <c r="D32" s="73"/>
      <c r="E32" s="183">
        <v>124.91</v>
      </c>
      <c r="F32" s="184">
        <v>0.223</v>
      </c>
      <c r="G32" s="185">
        <v>66.290000000000006</v>
      </c>
      <c r="H32" s="184">
        <v>3.9E-2</v>
      </c>
      <c r="I32" s="186">
        <v>0.22</v>
      </c>
      <c r="J32" s="158">
        <v>680.6</v>
      </c>
      <c r="K32" s="158">
        <v>680.6</v>
      </c>
      <c r="L32" s="158">
        <v>650</v>
      </c>
      <c r="M32" s="20" t="s">
        <v>488</v>
      </c>
    </row>
    <row r="33" spans="2:13" s="2" customFormat="1">
      <c r="B33" s="3"/>
      <c r="C33" s="159" t="s">
        <v>315</v>
      </c>
      <c r="D33" s="73"/>
      <c r="E33" s="183">
        <v>10.87</v>
      </c>
      <c r="F33" s="184">
        <v>0.20799999999999999</v>
      </c>
      <c r="G33" s="185">
        <v>4.88</v>
      </c>
      <c r="H33" s="184">
        <v>0.05</v>
      </c>
      <c r="I33" s="186">
        <v>0.25</v>
      </c>
      <c r="J33" s="158">
        <v>640</v>
      </c>
      <c r="K33" s="158"/>
      <c r="L33" s="158"/>
      <c r="M33" s="233" t="s">
        <v>493</v>
      </c>
    </row>
    <row r="34" spans="2:13" s="2" customFormat="1">
      <c r="B34" s="3"/>
      <c r="C34" s="159" t="s">
        <v>316</v>
      </c>
      <c r="D34" s="73"/>
      <c r="E34" s="183">
        <v>0.32</v>
      </c>
      <c r="F34" s="184">
        <v>2.1999999999999999E-2</v>
      </c>
      <c r="G34" s="185">
        <v>0.11</v>
      </c>
      <c r="H34" s="184">
        <v>0</v>
      </c>
      <c r="I34" s="186">
        <v>0.33</v>
      </c>
      <c r="J34" s="158"/>
      <c r="K34" s="158"/>
      <c r="L34" s="158"/>
    </row>
    <row r="35" spans="2:13" s="2" customFormat="1">
      <c r="B35" s="3"/>
      <c r="C35" s="159" t="s">
        <v>317</v>
      </c>
      <c r="D35" s="73"/>
      <c r="E35" s="183">
        <v>0.8</v>
      </c>
      <c r="F35" s="184">
        <v>6.7000000000000004E-2</v>
      </c>
      <c r="G35" s="185">
        <v>0.24</v>
      </c>
      <c r="H35" s="184">
        <v>0</v>
      </c>
      <c r="I35" s="186">
        <v>0.38</v>
      </c>
      <c r="J35" s="158"/>
      <c r="K35" s="158"/>
      <c r="L35" s="158"/>
    </row>
    <row r="36" spans="2:13" s="2" customFormat="1">
      <c r="B36" s="3"/>
      <c r="C36" s="159" t="s">
        <v>318</v>
      </c>
      <c r="D36" s="73"/>
      <c r="E36" s="183">
        <v>0.61</v>
      </c>
      <c r="F36" s="184">
        <v>1.7000000000000001E-2</v>
      </c>
      <c r="G36" s="185">
        <v>0.32</v>
      </c>
      <c r="H36" s="184">
        <v>0</v>
      </c>
      <c r="I36" s="186">
        <v>0.22</v>
      </c>
      <c r="J36" s="158">
        <f>2000/4.1</f>
        <v>487.80487804878055</v>
      </c>
      <c r="K36" s="158"/>
      <c r="L36" s="158"/>
    </row>
    <row r="37" spans="2:13" s="2" customFormat="1">
      <c r="B37" s="3"/>
      <c r="C37" s="159" t="s">
        <v>319</v>
      </c>
      <c r="D37" s="73"/>
      <c r="E37" s="183">
        <v>70.05</v>
      </c>
      <c r="F37" s="184">
        <v>3.7999999999999999E-2</v>
      </c>
      <c r="G37" s="185">
        <v>41.93</v>
      </c>
      <c r="H37" s="184">
        <v>4.5999999999999999E-2</v>
      </c>
      <c r="I37" s="186">
        <v>0.19</v>
      </c>
      <c r="J37" s="158"/>
      <c r="K37" s="158"/>
      <c r="L37" s="158"/>
    </row>
    <row r="38" spans="2:13" s="2" customFormat="1">
      <c r="B38" s="3"/>
      <c r="C38" s="159" t="s">
        <v>320</v>
      </c>
      <c r="D38" s="73"/>
      <c r="E38" s="183">
        <v>0.36</v>
      </c>
      <c r="F38" s="184">
        <v>1E-3</v>
      </c>
      <c r="G38" s="185">
        <v>0.15</v>
      </c>
      <c r="H38" s="184">
        <v>0</v>
      </c>
      <c r="I38" s="186">
        <v>0.27</v>
      </c>
      <c r="J38" s="158"/>
      <c r="K38" s="158"/>
      <c r="L38" s="158"/>
    </row>
    <row r="39" spans="2:13" s="2" customFormat="1">
      <c r="B39" s="3"/>
      <c r="C39" s="159" t="s">
        <v>321</v>
      </c>
      <c r="D39" s="73"/>
      <c r="E39" s="183">
        <v>1.25</v>
      </c>
      <c r="F39" s="184">
        <v>4.0000000000000001E-3</v>
      </c>
      <c r="G39" s="185">
        <v>0.34</v>
      </c>
      <c r="H39" s="184">
        <v>9.7000000000000003E-2</v>
      </c>
      <c r="I39" s="186">
        <v>0.42</v>
      </c>
      <c r="J39" s="158">
        <f>2100/4.1</f>
        <v>512.19512195121956</v>
      </c>
      <c r="K39" s="158"/>
      <c r="L39" s="158"/>
      <c r="M39" s="233" t="s">
        <v>493</v>
      </c>
    </row>
    <row r="40" spans="2:13" s="2" customFormat="1">
      <c r="B40" s="3"/>
      <c r="C40" s="159" t="s">
        <v>322</v>
      </c>
      <c r="D40" s="73"/>
      <c r="E40" s="183">
        <v>11.18</v>
      </c>
      <c r="F40" s="184">
        <v>0.33300000000000002</v>
      </c>
      <c r="G40" s="185">
        <v>4.62</v>
      </c>
      <c r="H40" s="184">
        <v>6.5000000000000002E-2</v>
      </c>
      <c r="I40" s="186">
        <v>0.28000000000000003</v>
      </c>
      <c r="J40" s="158">
        <v>700</v>
      </c>
      <c r="K40" s="158"/>
      <c r="L40" s="158"/>
      <c r="M40" s="20" t="s">
        <v>489</v>
      </c>
    </row>
    <row r="41" spans="2:13" s="2" customFormat="1">
      <c r="B41" s="3"/>
      <c r="C41" s="159" t="s">
        <v>323</v>
      </c>
      <c r="D41" s="73"/>
      <c r="E41" s="183">
        <v>0.19</v>
      </c>
      <c r="F41" s="184">
        <v>3.0000000000000001E-3</v>
      </c>
      <c r="G41" s="185">
        <v>0.03</v>
      </c>
      <c r="H41" s="184">
        <v>0</v>
      </c>
      <c r="I41" s="186">
        <v>0.72</v>
      </c>
      <c r="J41" s="158"/>
      <c r="K41" s="158"/>
      <c r="L41" s="158"/>
    </row>
    <row r="42" spans="2:13" s="2" customFormat="1">
      <c r="B42" s="3"/>
      <c r="C42" s="159" t="s">
        <v>324</v>
      </c>
      <c r="D42" s="73"/>
      <c r="E42" s="183">
        <v>20.28</v>
      </c>
      <c r="F42" s="184">
        <v>7.0999999999999994E-2</v>
      </c>
      <c r="G42" s="185">
        <v>11.78</v>
      </c>
      <c r="H42" s="184">
        <v>4.7E-2</v>
      </c>
      <c r="I42" s="186">
        <v>0.2</v>
      </c>
      <c r="J42" s="158">
        <f>590</f>
        <v>590</v>
      </c>
      <c r="K42" s="158"/>
      <c r="L42" s="158"/>
      <c r="M42" s="20" t="s">
        <v>489</v>
      </c>
    </row>
    <row r="43" spans="2:13" s="2" customFormat="1">
      <c r="B43" s="3"/>
      <c r="C43" s="159" t="s">
        <v>325</v>
      </c>
      <c r="D43" s="73"/>
      <c r="E43" s="183">
        <v>0.3</v>
      </c>
      <c r="F43" s="184">
        <v>6.9000000000000006E-2</v>
      </c>
      <c r="G43" s="185">
        <v>0.1</v>
      </c>
      <c r="H43" s="184">
        <v>0</v>
      </c>
      <c r="I43" s="186">
        <v>0.34</v>
      </c>
      <c r="J43" s="158"/>
      <c r="K43" s="158"/>
      <c r="L43" s="158"/>
    </row>
    <row r="44" spans="2:13" s="2" customFormat="1">
      <c r="B44" s="3"/>
      <c r="C44" s="159" t="s">
        <v>326</v>
      </c>
      <c r="D44" s="73"/>
      <c r="E44" s="183">
        <v>8.17</v>
      </c>
      <c r="F44" s="184">
        <v>8.0000000000000002E-3</v>
      </c>
      <c r="G44" s="185">
        <v>4.37</v>
      </c>
      <c r="H44" s="184">
        <v>2.5999999999999999E-2</v>
      </c>
      <c r="I44" s="186">
        <v>0.21</v>
      </c>
      <c r="J44" s="158"/>
      <c r="K44" s="158"/>
      <c r="L44" s="158"/>
    </row>
    <row r="45" spans="2:13" s="2" customFormat="1">
      <c r="B45" s="3"/>
      <c r="C45" s="159" t="s">
        <v>327</v>
      </c>
      <c r="D45" s="73"/>
      <c r="E45" s="183">
        <v>1.57</v>
      </c>
      <c r="F45" s="184">
        <v>7.1999999999999995E-2</v>
      </c>
      <c r="G45" s="185">
        <v>0.62</v>
      </c>
      <c r="H45" s="184">
        <v>0.192</v>
      </c>
      <c r="I45" s="186">
        <v>0.28999999999999998</v>
      </c>
      <c r="J45" s="158"/>
      <c r="K45" s="158"/>
      <c r="L45" s="158"/>
    </row>
    <row r="46" spans="2:13" s="2" customFormat="1">
      <c r="B46" s="3"/>
      <c r="C46" s="159" t="s">
        <v>328</v>
      </c>
      <c r="D46" s="73"/>
      <c r="E46" s="183">
        <v>2.2799999999999998</v>
      </c>
      <c r="F46" s="184">
        <v>0.02</v>
      </c>
      <c r="G46" s="185">
        <v>1.1100000000000001</v>
      </c>
      <c r="H46" s="184">
        <v>0.63200000000000001</v>
      </c>
      <c r="I46" s="186">
        <v>0.23</v>
      </c>
      <c r="J46" s="158"/>
      <c r="K46" s="158"/>
      <c r="L46" s="158"/>
    </row>
    <row r="47" spans="2:13" s="2" customFormat="1">
      <c r="B47" s="3"/>
      <c r="C47" s="159" t="s">
        <v>329</v>
      </c>
      <c r="D47" s="73"/>
      <c r="E47" s="183">
        <v>1.68</v>
      </c>
      <c r="F47" s="184">
        <v>0.13600000000000001</v>
      </c>
      <c r="G47" s="185">
        <v>0.44</v>
      </c>
      <c r="H47" s="184">
        <v>0</v>
      </c>
      <c r="I47" s="186">
        <v>0.44</v>
      </c>
      <c r="J47" s="158"/>
      <c r="K47" s="158"/>
      <c r="L47" s="158"/>
    </row>
    <row r="48" spans="2:13" s="2" customFormat="1">
      <c r="B48" s="3"/>
      <c r="C48" s="159" t="s">
        <v>330</v>
      </c>
      <c r="D48" s="73"/>
      <c r="E48" s="183">
        <v>0.13</v>
      </c>
      <c r="F48" s="184">
        <v>1.9E-2</v>
      </c>
      <c r="G48" s="185">
        <v>0.14000000000000001</v>
      </c>
      <c r="H48" s="184">
        <v>0</v>
      </c>
      <c r="I48" s="186">
        <v>0.11</v>
      </c>
      <c r="J48" s="158"/>
      <c r="K48" s="158"/>
      <c r="L48" s="158"/>
    </row>
    <row r="49" spans="2:13" s="2" customFormat="1">
      <c r="B49" s="3"/>
      <c r="C49" s="159" t="s">
        <v>331</v>
      </c>
      <c r="D49" s="73"/>
      <c r="E49" s="183">
        <v>0.19</v>
      </c>
      <c r="F49" s="184">
        <v>3.7999999999999999E-2</v>
      </c>
      <c r="G49" s="185">
        <v>0.14000000000000001</v>
      </c>
      <c r="H49" s="184">
        <v>0.75</v>
      </c>
      <c r="I49" s="186">
        <v>0.15</v>
      </c>
      <c r="J49" s="158"/>
      <c r="K49" s="158"/>
      <c r="L49" s="158"/>
    </row>
    <row r="50" spans="2:13" s="2" customFormat="1">
      <c r="B50" s="3"/>
      <c r="C50" s="159" t="s">
        <v>332</v>
      </c>
      <c r="D50" s="73"/>
      <c r="E50" s="183">
        <v>1.59</v>
      </c>
      <c r="F50" s="184">
        <v>0.38</v>
      </c>
      <c r="G50" s="185">
        <v>0.81</v>
      </c>
      <c r="H50" s="184">
        <v>0.20899999999999999</v>
      </c>
      <c r="I50" s="186">
        <v>0.22</v>
      </c>
      <c r="J50" s="158"/>
      <c r="K50" s="158"/>
      <c r="L50" s="158"/>
    </row>
    <row r="51" spans="2:13" s="2" customFormat="1">
      <c r="B51" s="3"/>
      <c r="C51" s="159" t="s">
        <v>333</v>
      </c>
      <c r="D51" s="73"/>
      <c r="E51" s="183">
        <v>0.31</v>
      </c>
      <c r="F51" s="184">
        <v>0.252</v>
      </c>
      <c r="G51" s="185">
        <v>0.17</v>
      </c>
      <c r="H51" s="184">
        <v>0.214</v>
      </c>
      <c r="I51" s="186">
        <v>0.21</v>
      </c>
      <c r="J51" s="158">
        <v>1080</v>
      </c>
      <c r="K51" s="158"/>
      <c r="L51" s="158"/>
      <c r="M51" s="20" t="s">
        <v>489</v>
      </c>
    </row>
    <row r="52" spans="2:13" s="2" customFormat="1">
      <c r="B52" s="3"/>
      <c r="C52" s="159" t="s">
        <v>334</v>
      </c>
      <c r="D52" s="73"/>
      <c r="E52" s="183">
        <v>0.15</v>
      </c>
      <c r="F52" s="184">
        <v>0.08</v>
      </c>
      <c r="G52" s="185">
        <v>0.03</v>
      </c>
      <c r="H52" s="184">
        <v>0</v>
      </c>
      <c r="I52" s="186">
        <v>0.56999999999999995</v>
      </c>
      <c r="J52" s="158"/>
      <c r="K52" s="158"/>
      <c r="L52" s="158"/>
    </row>
    <row r="53" spans="2:13" s="2" customFormat="1">
      <c r="B53" s="3"/>
      <c r="C53" s="159" t="s">
        <v>335</v>
      </c>
      <c r="D53" s="73"/>
      <c r="E53" s="183">
        <v>20.23</v>
      </c>
      <c r="F53" s="184">
        <v>5.8000000000000003E-2</v>
      </c>
      <c r="G53" s="185">
        <v>7.31</v>
      </c>
      <c r="H53" s="184">
        <v>2.1999999999999999E-2</v>
      </c>
      <c r="I53" s="186">
        <v>0.32</v>
      </c>
      <c r="J53" s="158"/>
      <c r="K53" s="158"/>
      <c r="L53" s="158"/>
    </row>
    <row r="54" spans="2:13" s="2" customFormat="1">
      <c r="B54" s="3"/>
      <c r="C54" s="159" t="s">
        <v>336</v>
      </c>
      <c r="D54" s="73"/>
      <c r="E54" s="183">
        <v>0.42</v>
      </c>
      <c r="F54" s="184">
        <v>5.8000000000000003E-2</v>
      </c>
      <c r="G54" s="185">
        <v>0.16</v>
      </c>
      <c r="H54" s="184">
        <v>0</v>
      </c>
      <c r="I54" s="186">
        <v>0.3</v>
      </c>
      <c r="J54" s="158"/>
      <c r="K54" s="158"/>
      <c r="L54" s="158"/>
    </row>
    <row r="55" spans="2:13" s="2" customFormat="1">
      <c r="B55" s="3"/>
      <c r="C55" s="159" t="s">
        <v>337</v>
      </c>
      <c r="D55" s="73"/>
      <c r="E55" s="183">
        <v>0.31</v>
      </c>
      <c r="F55" s="184">
        <v>9.4E-2</v>
      </c>
      <c r="G55" s="185">
        <v>0.12</v>
      </c>
      <c r="H55" s="184">
        <v>0</v>
      </c>
      <c r="I55" s="186">
        <v>0.28999999999999998</v>
      </c>
      <c r="J55" s="158"/>
      <c r="K55" s="158"/>
      <c r="L55" s="158"/>
    </row>
    <row r="56" spans="2:13" s="2" customFormat="1">
      <c r="B56" s="3"/>
      <c r="C56" s="159" t="s">
        <v>338</v>
      </c>
      <c r="D56" s="73"/>
      <c r="E56" s="183">
        <v>5.1100000000000003</v>
      </c>
      <c r="F56" s="184">
        <v>0.124</v>
      </c>
      <c r="G56" s="185">
        <v>1.47</v>
      </c>
      <c r="H56" s="184">
        <v>2.8000000000000001E-2</v>
      </c>
      <c r="I56" s="186">
        <v>0.4</v>
      </c>
      <c r="J56" s="158"/>
      <c r="K56" s="158"/>
      <c r="L56" s="158"/>
    </row>
    <row r="57" spans="2:13" s="2" customFormat="1">
      <c r="B57" s="3"/>
      <c r="C57" s="159" t="s">
        <v>339</v>
      </c>
      <c r="D57" s="73"/>
      <c r="E57" s="183">
        <v>21.49</v>
      </c>
      <c r="F57" s="184">
        <v>0.17699999999999999</v>
      </c>
      <c r="G57" s="185">
        <v>8.75</v>
      </c>
      <c r="H57" s="184">
        <v>0.126</v>
      </c>
      <c r="I57" s="186">
        <v>0.28000000000000003</v>
      </c>
      <c r="J57" s="158">
        <v>640</v>
      </c>
      <c r="K57" s="158"/>
      <c r="L57" s="158"/>
      <c r="M57" s="20" t="s">
        <v>489</v>
      </c>
    </row>
    <row r="58" spans="2:13" s="2" customFormat="1">
      <c r="B58" s="3"/>
      <c r="C58" s="159" t="s">
        <v>340</v>
      </c>
      <c r="D58" s="73"/>
      <c r="E58" s="183">
        <v>3.2</v>
      </c>
      <c r="F58" s="184">
        <v>7.2999999999999995E-2</v>
      </c>
      <c r="G58" s="185">
        <v>0.91</v>
      </c>
      <c r="H58" s="184">
        <v>0</v>
      </c>
      <c r="I58" s="186">
        <v>0.4</v>
      </c>
      <c r="J58" s="158">
        <f>3300/4.1</f>
        <v>804.87804878048792</v>
      </c>
      <c r="K58" s="158"/>
      <c r="L58" s="158"/>
      <c r="M58" s="20" t="s">
        <v>493</v>
      </c>
    </row>
    <row r="59" spans="2:13" s="2" customFormat="1">
      <c r="B59" s="3"/>
      <c r="C59" s="159" t="s">
        <v>341</v>
      </c>
      <c r="D59" s="73"/>
      <c r="E59" s="183">
        <v>0.63</v>
      </c>
      <c r="F59" s="184">
        <v>0.13600000000000001</v>
      </c>
      <c r="G59" s="185">
        <v>0.19</v>
      </c>
      <c r="H59" s="184">
        <v>0</v>
      </c>
      <c r="I59" s="186">
        <v>0.38</v>
      </c>
      <c r="J59" s="158"/>
      <c r="K59" s="158"/>
      <c r="L59" s="158"/>
    </row>
    <row r="60" spans="2:13" s="2" customFormat="1">
      <c r="B60" s="3"/>
      <c r="C60" s="159" t="s">
        <v>342</v>
      </c>
      <c r="D60" s="73"/>
      <c r="E60" s="183">
        <v>0.11</v>
      </c>
      <c r="F60" s="184">
        <v>1.9E-2</v>
      </c>
      <c r="G60" s="185">
        <v>0.04</v>
      </c>
      <c r="H60" s="184">
        <v>0</v>
      </c>
      <c r="I60" s="186">
        <v>0.31</v>
      </c>
      <c r="J60" s="158"/>
      <c r="K60" s="158"/>
      <c r="L60" s="158"/>
    </row>
    <row r="61" spans="2:13" s="2" customFormat="1">
      <c r="B61" s="3"/>
      <c r="C61" s="159" t="s">
        <v>343</v>
      </c>
      <c r="D61" s="73"/>
      <c r="E61" s="183">
        <v>15.9</v>
      </c>
      <c r="F61" s="184">
        <v>0.104</v>
      </c>
      <c r="G61" s="185">
        <v>5.13</v>
      </c>
      <c r="H61" s="184">
        <v>1.6E-2</v>
      </c>
      <c r="I61" s="186">
        <v>0.35</v>
      </c>
      <c r="J61" s="158">
        <f>2400/4.1</f>
        <v>585.36585365853659</v>
      </c>
      <c r="K61" s="158"/>
      <c r="L61" s="158"/>
      <c r="M61" s="233" t="s">
        <v>493</v>
      </c>
    </row>
    <row r="62" spans="2:13" s="2" customFormat="1">
      <c r="B62" s="3"/>
      <c r="C62" s="159" t="s">
        <v>344</v>
      </c>
      <c r="D62" s="73"/>
      <c r="E62" s="183">
        <v>4.12</v>
      </c>
      <c r="F62" s="184">
        <v>2.7E-2</v>
      </c>
      <c r="G62" s="185">
        <v>1.44</v>
      </c>
      <c r="H62" s="184">
        <v>7.4999999999999997E-2</v>
      </c>
      <c r="I62" s="186">
        <v>0.33</v>
      </c>
      <c r="J62" s="158"/>
      <c r="K62" s="158"/>
      <c r="L62" s="158"/>
    </row>
    <row r="63" spans="2:13" s="2" customFormat="1">
      <c r="B63" s="3"/>
      <c r="C63" s="159" t="s">
        <v>345</v>
      </c>
      <c r="D63" s="73"/>
      <c r="E63" s="183">
        <v>0.66</v>
      </c>
      <c r="F63" s="184">
        <v>5.8999999999999997E-2</v>
      </c>
      <c r="G63" s="185">
        <v>0.27</v>
      </c>
      <c r="H63" s="184">
        <v>0</v>
      </c>
      <c r="I63" s="186">
        <v>0.28000000000000003</v>
      </c>
      <c r="J63" s="158"/>
      <c r="K63" s="158"/>
      <c r="L63" s="158"/>
    </row>
    <row r="64" spans="2:13" s="2" customFormat="1">
      <c r="B64" s="3"/>
      <c r="C64" s="159" t="s">
        <v>346</v>
      </c>
      <c r="D64" s="73"/>
      <c r="E64" s="183">
        <v>1.96</v>
      </c>
      <c r="F64" s="184">
        <v>3.3000000000000002E-2</v>
      </c>
      <c r="G64" s="185">
        <v>0.41</v>
      </c>
      <c r="H64" s="184">
        <v>0</v>
      </c>
      <c r="I64" s="186">
        <v>0.55000000000000004</v>
      </c>
      <c r="J64" s="158"/>
      <c r="K64" s="158"/>
      <c r="L64" s="158"/>
    </row>
    <row r="65" spans="2:13" s="2" customFormat="1">
      <c r="B65" s="3"/>
      <c r="C65" s="159" t="s">
        <v>347</v>
      </c>
      <c r="D65" s="73"/>
      <c r="E65" s="183">
        <v>0.95</v>
      </c>
      <c r="F65" s="184">
        <v>8.0000000000000002E-3</v>
      </c>
      <c r="G65" s="185">
        <v>0.44</v>
      </c>
      <c r="H65" s="184">
        <v>0</v>
      </c>
      <c r="I65" s="186">
        <v>0.25</v>
      </c>
      <c r="J65" s="158"/>
      <c r="K65" s="158"/>
      <c r="L65" s="158"/>
    </row>
    <row r="66" spans="2:13" s="2" customFormat="1">
      <c r="B66" s="3"/>
      <c r="C66" s="159" t="s">
        <v>348</v>
      </c>
      <c r="D66" s="73"/>
      <c r="E66" s="183">
        <v>19.73</v>
      </c>
      <c r="F66" s="184">
        <v>0.11</v>
      </c>
      <c r="G66" s="185">
        <v>7.99</v>
      </c>
      <c r="H66" s="184">
        <v>0.14599999999999999</v>
      </c>
      <c r="I66" s="186">
        <v>0.28000000000000003</v>
      </c>
      <c r="J66" s="158"/>
      <c r="K66" s="158"/>
      <c r="L66" s="158"/>
    </row>
    <row r="67" spans="2:13" s="2" customFormat="1">
      <c r="B67" s="3"/>
      <c r="C67" s="159" t="s">
        <v>349</v>
      </c>
      <c r="D67" s="73"/>
      <c r="E67" s="183">
        <v>13.28</v>
      </c>
      <c r="F67" s="184">
        <v>0.28299999999999997</v>
      </c>
      <c r="G67" s="185">
        <v>5.46</v>
      </c>
      <c r="H67" s="184">
        <v>6.0000000000000001E-3</v>
      </c>
      <c r="I67" s="186">
        <v>0.28000000000000003</v>
      </c>
      <c r="J67" s="158">
        <v>640</v>
      </c>
      <c r="K67" s="158"/>
      <c r="L67" s="158"/>
      <c r="M67" s="20" t="s">
        <v>489</v>
      </c>
    </row>
    <row r="68" spans="2:13" s="2" customFormat="1">
      <c r="B68" s="3"/>
      <c r="C68" s="159" t="s">
        <v>350</v>
      </c>
      <c r="D68" s="73"/>
      <c r="E68" s="183">
        <v>0.16</v>
      </c>
      <c r="F68" s="184">
        <v>8.9999999999999993E-3</v>
      </c>
      <c r="G68" s="185">
        <v>0.1</v>
      </c>
      <c r="H68" s="184">
        <v>0</v>
      </c>
      <c r="I68" s="186">
        <v>0.18</v>
      </c>
      <c r="J68" s="158"/>
      <c r="K68" s="158"/>
      <c r="L68" s="158"/>
    </row>
    <row r="69" spans="2:13" s="2" customFormat="1">
      <c r="B69" s="3"/>
      <c r="C69" s="159" t="s">
        <v>351</v>
      </c>
      <c r="D69" s="73"/>
      <c r="E69" s="183">
        <v>6.97</v>
      </c>
      <c r="F69" s="184">
        <v>0.126</v>
      </c>
      <c r="G69" s="185">
        <v>3.01</v>
      </c>
      <c r="H69" s="184">
        <v>0</v>
      </c>
      <c r="I69" s="186">
        <v>0.26</v>
      </c>
      <c r="J69" s="158"/>
      <c r="K69" s="158"/>
      <c r="L69" s="158"/>
    </row>
    <row r="70" spans="2:13" s="2" customFormat="1">
      <c r="B70" s="3"/>
      <c r="C70" s="159" t="s">
        <v>352</v>
      </c>
      <c r="D70" s="73"/>
      <c r="E70" s="183">
        <v>5.51</v>
      </c>
      <c r="F70" s="184">
        <v>5.0000000000000001E-3</v>
      </c>
      <c r="G70" s="185">
        <v>2.2200000000000002</v>
      </c>
      <c r="H70" s="184">
        <v>0.13300000000000001</v>
      </c>
      <c r="I70" s="186">
        <v>0.28000000000000003</v>
      </c>
      <c r="J70" s="158"/>
      <c r="K70" s="158"/>
      <c r="L70" s="158"/>
    </row>
    <row r="71" spans="2:13" s="2" customFormat="1">
      <c r="B71" s="3"/>
      <c r="C71" s="159" t="s">
        <v>353</v>
      </c>
      <c r="D71" s="73"/>
      <c r="E71" s="183">
        <v>0.25</v>
      </c>
      <c r="F71" s="184">
        <v>4.4999999999999998E-2</v>
      </c>
      <c r="G71" s="185">
        <v>0.16</v>
      </c>
      <c r="H71" s="184">
        <v>0</v>
      </c>
      <c r="I71" s="186">
        <v>0.18</v>
      </c>
      <c r="J71" s="158"/>
      <c r="K71" s="158"/>
      <c r="L71" s="158"/>
    </row>
    <row r="72" spans="2:13" s="2" customFormat="1">
      <c r="B72" s="3"/>
      <c r="C72" s="159" t="s">
        <v>354</v>
      </c>
      <c r="D72" s="73"/>
      <c r="E72" s="183">
        <v>0.94</v>
      </c>
      <c r="F72" s="184">
        <v>2.7E-2</v>
      </c>
      <c r="G72" s="185">
        <v>0.4</v>
      </c>
      <c r="H72" s="184">
        <v>0</v>
      </c>
      <c r="I72" s="186">
        <v>0.27</v>
      </c>
      <c r="J72" s="158"/>
      <c r="K72" s="158"/>
      <c r="L72" s="158"/>
    </row>
    <row r="73" spans="2:13" s="2" customFormat="1">
      <c r="B73" s="3"/>
      <c r="C73" s="159" t="s">
        <v>355</v>
      </c>
      <c r="D73" s="73"/>
      <c r="E73" s="183">
        <v>9.69</v>
      </c>
      <c r="F73" s="184">
        <v>4.4999999999999998E-2</v>
      </c>
      <c r="G73" s="185">
        <v>3.1</v>
      </c>
      <c r="H73" s="184">
        <v>4.7E-2</v>
      </c>
      <c r="I73" s="186">
        <v>0.36</v>
      </c>
      <c r="J73" s="158"/>
      <c r="K73" s="158"/>
      <c r="L73" s="158"/>
    </row>
    <row r="74" spans="2:13" s="2" customFormat="1">
      <c r="B74" s="3"/>
      <c r="C74" s="159" t="s">
        <v>356</v>
      </c>
      <c r="D74" s="73"/>
      <c r="E74" s="183">
        <v>3.37</v>
      </c>
      <c r="F74" s="184">
        <v>6.0000000000000001E-3</v>
      </c>
      <c r="G74" s="185">
        <v>1.91</v>
      </c>
      <c r="H74" s="184">
        <v>0.111</v>
      </c>
      <c r="I74" s="186">
        <v>0.2</v>
      </c>
      <c r="J74" s="158">
        <f>2300/4.1</f>
        <v>560.97560975609758</v>
      </c>
      <c r="K74" s="158"/>
      <c r="L74" s="158"/>
    </row>
    <row r="75" spans="2:13" s="2" customFormat="1">
      <c r="B75" s="3"/>
      <c r="C75" s="159" t="s">
        <v>357</v>
      </c>
      <c r="D75" s="73"/>
      <c r="E75" s="183">
        <v>61.9</v>
      </c>
      <c r="F75" s="184">
        <v>0.217</v>
      </c>
      <c r="G75" s="185">
        <v>29.31</v>
      </c>
      <c r="H75" s="184">
        <v>0.05</v>
      </c>
      <c r="I75" s="186">
        <v>0.24</v>
      </c>
      <c r="J75" s="158">
        <f>480</f>
        <v>480</v>
      </c>
      <c r="K75" s="158"/>
      <c r="L75" s="158"/>
      <c r="M75" s="20" t="s">
        <v>489</v>
      </c>
    </row>
    <row r="76" spans="2:13" s="2" customFormat="1">
      <c r="B76" s="3"/>
      <c r="C76" s="159" t="s">
        <v>358</v>
      </c>
      <c r="D76" s="73"/>
      <c r="E76" s="183">
        <v>0.37</v>
      </c>
      <c r="F76" s="184">
        <v>2.3E-2</v>
      </c>
      <c r="G76" s="185">
        <v>0.25</v>
      </c>
      <c r="H76" s="184">
        <v>0.38900000000000001</v>
      </c>
      <c r="I76" s="186">
        <v>0.17</v>
      </c>
      <c r="J76" s="158"/>
      <c r="K76" s="158"/>
      <c r="L76" s="158"/>
    </row>
    <row r="77" spans="2:13" s="2" customFormat="1">
      <c r="B77" s="3"/>
      <c r="C77" s="159" t="s">
        <v>359</v>
      </c>
      <c r="D77" s="73"/>
      <c r="E77" s="183">
        <v>33.33</v>
      </c>
      <c r="F77" s="184">
        <v>0.19400000000000001</v>
      </c>
      <c r="G77" s="185">
        <v>14.56</v>
      </c>
      <c r="H77" s="184">
        <v>0.20100000000000001</v>
      </c>
      <c r="I77" s="186">
        <v>0.26</v>
      </c>
      <c r="J77" s="158">
        <f>2200/4.1</f>
        <v>536.58536585365857</v>
      </c>
      <c r="K77" s="158"/>
      <c r="L77" s="158"/>
      <c r="M77" s="20" t="s">
        <v>493</v>
      </c>
    </row>
    <row r="78" spans="2:13" s="2" customFormat="1">
      <c r="B78" s="3"/>
      <c r="C78" s="159" t="s">
        <v>360</v>
      </c>
      <c r="D78" s="73"/>
      <c r="E78" s="183">
        <v>0.17</v>
      </c>
      <c r="F78" s="184">
        <v>3.0000000000000001E-3</v>
      </c>
      <c r="G78" s="185">
        <v>0.09</v>
      </c>
      <c r="H78" s="184">
        <v>0</v>
      </c>
      <c r="I78" s="186">
        <v>0.22</v>
      </c>
      <c r="J78" s="158">
        <v>412</v>
      </c>
      <c r="K78" s="158">
        <v>412</v>
      </c>
      <c r="L78" s="158">
        <v>650</v>
      </c>
      <c r="M78" s="20" t="s">
        <v>488</v>
      </c>
    </row>
    <row r="79" spans="2:13" s="2" customFormat="1">
      <c r="B79" s="3"/>
      <c r="C79" s="159" t="s">
        <v>361</v>
      </c>
      <c r="D79" s="73"/>
      <c r="E79" s="183">
        <v>3.5</v>
      </c>
      <c r="F79" s="184">
        <v>1.2E-2</v>
      </c>
      <c r="G79" s="185">
        <v>1.58</v>
      </c>
      <c r="H79" s="184">
        <v>0.53400000000000003</v>
      </c>
      <c r="I79" s="186">
        <v>0.25</v>
      </c>
      <c r="J79" s="158">
        <f>2600/4.1</f>
        <v>634.14634146341473</v>
      </c>
      <c r="K79" s="158"/>
      <c r="L79" s="158"/>
      <c r="M79" s="233" t="s">
        <v>493</v>
      </c>
    </row>
    <row r="80" spans="2:13" s="2" customFormat="1">
      <c r="B80" s="3"/>
      <c r="C80" s="159" t="s">
        <v>362</v>
      </c>
      <c r="D80" s="73"/>
      <c r="E80" s="183">
        <v>3</v>
      </c>
      <c r="F80" s="184">
        <v>1.6E-2</v>
      </c>
      <c r="G80" s="185">
        <v>1.55</v>
      </c>
      <c r="H80" s="184">
        <v>0</v>
      </c>
      <c r="I80" s="186">
        <v>0.22</v>
      </c>
      <c r="J80" s="158"/>
      <c r="K80" s="158"/>
      <c r="L80" s="158"/>
    </row>
    <row r="81" spans="2:13" s="2" customFormat="1">
      <c r="B81" s="3"/>
      <c r="C81" s="159" t="s">
        <v>363</v>
      </c>
      <c r="D81" s="73"/>
      <c r="E81" s="183">
        <v>0.42</v>
      </c>
      <c r="F81" s="184">
        <v>2.1000000000000001E-2</v>
      </c>
      <c r="G81" s="185">
        <v>0.25</v>
      </c>
      <c r="H81" s="184">
        <v>0</v>
      </c>
      <c r="I81" s="186">
        <v>0.19</v>
      </c>
      <c r="J81" s="158"/>
      <c r="K81" s="158"/>
      <c r="L81" s="158"/>
    </row>
    <row r="82" spans="2:13" s="2" customFormat="1">
      <c r="B82" s="3"/>
      <c r="C82" s="159" t="s">
        <v>364</v>
      </c>
      <c r="D82" s="73"/>
      <c r="E82" s="183">
        <v>35.14</v>
      </c>
      <c r="F82" s="184">
        <v>0.108</v>
      </c>
      <c r="G82" s="185">
        <v>11.4</v>
      </c>
      <c r="H82" s="184">
        <v>7.4999999999999997E-2</v>
      </c>
      <c r="I82" s="186">
        <v>0.35</v>
      </c>
      <c r="J82" s="158"/>
      <c r="K82" s="158"/>
      <c r="L82" s="158"/>
    </row>
    <row r="83" spans="2:13" s="2" customFormat="1">
      <c r="B83" s="3"/>
      <c r="C83" s="159" t="s">
        <v>365</v>
      </c>
      <c r="D83" s="73"/>
      <c r="E83" s="183">
        <v>0.83</v>
      </c>
      <c r="F83" s="184">
        <v>7.0000000000000001E-3</v>
      </c>
      <c r="G83" s="185">
        <v>1.76</v>
      </c>
      <c r="H83" s="184">
        <v>0</v>
      </c>
      <c r="I83" s="186">
        <v>0.05</v>
      </c>
      <c r="J83" s="158"/>
      <c r="K83" s="158"/>
      <c r="L83" s="158"/>
    </row>
    <row r="84" spans="2:13" s="2" customFormat="1">
      <c r="B84" s="3"/>
      <c r="C84" s="159" t="s">
        <v>366</v>
      </c>
      <c r="D84" s="73"/>
      <c r="E84" s="183">
        <v>80.260000000000005</v>
      </c>
      <c r="F84" s="184">
        <v>0.246</v>
      </c>
      <c r="G84" s="185">
        <v>28.76</v>
      </c>
      <c r="H84" s="184">
        <v>0.11700000000000001</v>
      </c>
      <c r="I84" s="186">
        <v>0.32</v>
      </c>
      <c r="J84" s="158">
        <v>609</v>
      </c>
      <c r="K84" s="158">
        <v>609</v>
      </c>
      <c r="L84" s="158">
        <v>650</v>
      </c>
      <c r="M84" s="20" t="s">
        <v>488</v>
      </c>
    </row>
    <row r="85" spans="2:13" s="2" customFormat="1">
      <c r="B85" s="3"/>
      <c r="C85" s="159" t="s">
        <v>367</v>
      </c>
      <c r="D85" s="73"/>
      <c r="E85" s="183">
        <v>434.3</v>
      </c>
      <c r="F85" s="184">
        <v>0.10100000000000001</v>
      </c>
      <c r="G85" s="185">
        <v>140.86000000000001</v>
      </c>
      <c r="H85" s="184">
        <v>5.8999999999999997E-2</v>
      </c>
      <c r="I85" s="186">
        <v>0.35</v>
      </c>
      <c r="J85" s="158">
        <v>452.7</v>
      </c>
      <c r="K85" s="158">
        <v>452.7</v>
      </c>
      <c r="L85" s="158">
        <v>950</v>
      </c>
      <c r="M85" s="20" t="s">
        <v>488</v>
      </c>
    </row>
    <row r="86" spans="2:13" s="2" customFormat="1">
      <c r="B86" s="3"/>
      <c r="C86" s="159" t="s">
        <v>368</v>
      </c>
      <c r="D86" s="73"/>
      <c r="E86" s="183">
        <v>4.8</v>
      </c>
      <c r="F86" s="184">
        <v>0.30499999999999999</v>
      </c>
      <c r="G86" s="185">
        <v>1.52</v>
      </c>
      <c r="H86" s="184">
        <v>0</v>
      </c>
      <c r="I86" s="186">
        <v>0.36</v>
      </c>
      <c r="J86" s="158"/>
      <c r="K86" s="158"/>
      <c r="L86" s="158"/>
    </row>
    <row r="87" spans="2:13" s="2" customFormat="1">
      <c r="B87" s="3"/>
      <c r="C87" s="159" t="s">
        <v>369</v>
      </c>
      <c r="D87" s="73"/>
      <c r="E87" s="183">
        <v>8.0399999999999991</v>
      </c>
      <c r="F87" s="184">
        <v>3.1E-2</v>
      </c>
      <c r="G87" s="185">
        <v>4.63</v>
      </c>
      <c r="H87" s="184">
        <v>0.124</v>
      </c>
      <c r="I87" s="186">
        <v>0.2</v>
      </c>
      <c r="J87" s="158"/>
      <c r="K87" s="158"/>
      <c r="L87" s="158"/>
    </row>
    <row r="88" spans="2:13" s="2" customFormat="1" ht="18">
      <c r="B88" s="3"/>
      <c r="C88" s="160" t="s">
        <v>370</v>
      </c>
      <c r="D88" s="73"/>
      <c r="E88" s="187">
        <v>2098.46</v>
      </c>
      <c r="F88" s="188">
        <v>7.2999999999999995E-2</v>
      </c>
      <c r="G88" s="189">
        <v>898.86</v>
      </c>
      <c r="H88" s="188">
        <v>8.8999999999999996E-2</v>
      </c>
      <c r="I88" s="190">
        <v>0.27</v>
      </c>
      <c r="J88" s="191">
        <f>1950/4.1</f>
        <v>475.60975609756099</v>
      </c>
      <c r="K88" s="191"/>
      <c r="L88" s="191"/>
    </row>
    <row r="89" spans="2:13" s="2" customFormat="1" ht="15">
      <c r="B89" s="3"/>
      <c r="C89" s="73"/>
      <c r="D89" s="73"/>
    </row>
    <row r="90" spans="2:13" s="2" customFormat="1" ht="15">
      <c r="B90" s="3"/>
      <c r="C90" s="3" t="s">
        <v>377</v>
      </c>
      <c r="D90" s="73"/>
    </row>
    <row r="91" spans="2:13" ht="409" customHeight="1">
      <c r="M91" s="233" t="s">
        <v>493</v>
      </c>
    </row>
    <row r="92" spans="2:13" s="2" customFormat="1" ht="15">
      <c r="B92" s="3"/>
      <c r="D92" s="73"/>
    </row>
    <row r="93" spans="2:13" ht="38" customHeight="1">
      <c r="B93" s="234" t="s">
        <v>209</v>
      </c>
      <c r="D93" s="80"/>
      <c r="E93" s="80"/>
      <c r="F93" s="80"/>
      <c r="G93" s="80"/>
      <c r="H93" s="80"/>
      <c r="I93" s="80"/>
      <c r="J93" s="80"/>
      <c r="K93" s="80"/>
      <c r="L93" s="80"/>
    </row>
    <row r="94" spans="2:13" ht="16" customHeight="1">
      <c r="B94" s="20" t="s">
        <v>57</v>
      </c>
      <c r="C94" s="82" t="s">
        <v>411</v>
      </c>
      <c r="D94" s="110"/>
      <c r="E94" s="110"/>
      <c r="F94" s="110"/>
      <c r="G94" s="110"/>
      <c r="H94" s="110"/>
      <c r="I94" s="110"/>
      <c r="J94" s="110"/>
      <c r="K94" s="110"/>
      <c r="L94" s="110"/>
    </row>
    <row r="95" spans="2:13" ht="16" customHeight="1">
      <c r="B95" s="20" t="s">
        <v>85</v>
      </c>
      <c r="C95" s="82" t="s">
        <v>410</v>
      </c>
      <c r="D95" s="110"/>
      <c r="E95" s="110"/>
      <c r="F95" s="110"/>
      <c r="G95" s="110"/>
      <c r="H95" s="110"/>
      <c r="I95" s="110"/>
      <c r="J95" s="110"/>
      <c r="K95" s="110"/>
      <c r="L95" s="110"/>
    </row>
    <row r="96" spans="2:13" ht="16" customHeight="1">
      <c r="B96" s="20" t="s">
        <v>86</v>
      </c>
      <c r="C96" s="82" t="s">
        <v>412</v>
      </c>
      <c r="D96" s="110"/>
      <c r="E96" s="110"/>
      <c r="F96" s="110"/>
      <c r="G96" s="110"/>
      <c r="H96" s="110"/>
      <c r="I96" s="110"/>
      <c r="J96" s="110"/>
      <c r="K96" s="110"/>
      <c r="L96" s="110"/>
    </row>
    <row r="97" spans="2:12" ht="16" customHeight="1">
      <c r="B97" s="20" t="s">
        <v>87</v>
      </c>
      <c r="C97" s="82" t="s">
        <v>415</v>
      </c>
      <c r="D97" s="110"/>
      <c r="E97" s="110"/>
      <c r="F97" s="110"/>
      <c r="G97" s="110"/>
      <c r="H97" s="110"/>
      <c r="I97" s="110"/>
      <c r="J97" s="110"/>
      <c r="K97" s="110"/>
      <c r="L97" s="110"/>
    </row>
    <row r="98" spans="2:12" ht="16" customHeight="1">
      <c r="B98" s="20" t="s">
        <v>96</v>
      </c>
      <c r="C98" s="82" t="s">
        <v>413</v>
      </c>
      <c r="D98" s="110"/>
      <c r="E98" s="110"/>
      <c r="F98" s="110"/>
      <c r="G98" s="110"/>
      <c r="H98" s="110"/>
      <c r="I98" s="110"/>
      <c r="J98" s="110"/>
      <c r="K98" s="110"/>
      <c r="L98" s="110"/>
    </row>
    <row r="99" spans="2:12" ht="16" customHeight="1">
      <c r="B99" s="20" t="s">
        <v>97</v>
      </c>
      <c r="C99" s="82" t="s">
        <v>414</v>
      </c>
      <c r="D99" s="110"/>
      <c r="E99" s="110"/>
      <c r="F99" s="110"/>
      <c r="G99" s="110"/>
      <c r="H99" s="110"/>
      <c r="I99" s="110"/>
      <c r="J99" s="110"/>
      <c r="K99" s="110"/>
      <c r="L99" s="110"/>
    </row>
    <row r="100" spans="2:12" ht="16" customHeight="1">
      <c r="B100" s="20" t="s">
        <v>98</v>
      </c>
      <c r="C100" s="82" t="s">
        <v>416</v>
      </c>
      <c r="D100" s="110"/>
      <c r="E100" s="110"/>
      <c r="F100" s="110"/>
      <c r="G100" s="110"/>
      <c r="H100" s="110"/>
      <c r="I100" s="110"/>
      <c r="J100" s="110"/>
      <c r="K100" s="110"/>
      <c r="L100" s="110"/>
    </row>
    <row r="101" spans="2:12" ht="16" customHeight="1">
      <c r="B101" s="20" t="s">
        <v>99</v>
      </c>
      <c r="C101" s="82" t="s">
        <v>417</v>
      </c>
      <c r="D101" s="110"/>
      <c r="E101" s="110"/>
      <c r="F101" s="110"/>
      <c r="G101" s="110"/>
      <c r="H101" s="110"/>
      <c r="I101" s="110"/>
      <c r="J101" s="110"/>
      <c r="K101" s="110"/>
      <c r="L101" s="110"/>
    </row>
    <row r="102" spans="2:12" ht="16" customHeight="1">
      <c r="B102" s="20" t="s">
        <v>58</v>
      </c>
      <c r="C102" s="82" t="s">
        <v>418</v>
      </c>
      <c r="D102" s="110"/>
      <c r="E102" s="110"/>
      <c r="F102" s="110"/>
      <c r="G102" s="110"/>
      <c r="H102" s="110"/>
      <c r="I102" s="110"/>
      <c r="J102" s="110"/>
      <c r="K102" s="110"/>
      <c r="L102" s="110"/>
    </row>
    <row r="103" spans="2:12" ht="16" customHeight="1">
      <c r="B103" s="20" t="s">
        <v>161</v>
      </c>
      <c r="C103" s="82" t="s">
        <v>419</v>
      </c>
      <c r="D103" s="110"/>
      <c r="E103" s="110"/>
      <c r="F103" s="110"/>
      <c r="G103" s="110"/>
      <c r="H103" s="110"/>
      <c r="I103" s="110"/>
      <c r="J103" s="110"/>
      <c r="K103" s="110"/>
      <c r="L103" s="110"/>
    </row>
    <row r="104" spans="2:12" ht="16" customHeight="1">
      <c r="B104" s="20" t="s">
        <v>408</v>
      </c>
      <c r="C104" s="82" t="s">
        <v>420</v>
      </c>
      <c r="D104" s="110"/>
      <c r="E104" s="110"/>
      <c r="F104" s="110"/>
      <c r="G104" s="110"/>
      <c r="H104" s="110"/>
      <c r="I104" s="110"/>
      <c r="J104" s="110"/>
      <c r="K104" s="110"/>
      <c r="L104" s="110"/>
    </row>
    <row r="105" spans="2:12" ht="16" customHeight="1">
      <c r="B105" s="20" t="s">
        <v>409</v>
      </c>
      <c r="C105" s="82" t="s">
        <v>421</v>
      </c>
      <c r="D105" s="110"/>
      <c r="E105" s="110"/>
      <c r="F105" s="110"/>
      <c r="G105" s="110"/>
      <c r="H105" s="110"/>
      <c r="I105" s="110"/>
      <c r="J105" s="110"/>
      <c r="K105" s="110"/>
      <c r="L105" s="110"/>
    </row>
    <row r="106" spans="2:12" ht="16" customHeight="1">
      <c r="B106" s="20" t="s">
        <v>423</v>
      </c>
      <c r="C106" s="82" t="s">
        <v>422</v>
      </c>
      <c r="D106" s="110"/>
      <c r="E106" s="110"/>
      <c r="F106" s="110"/>
      <c r="G106" s="110"/>
      <c r="H106" s="110"/>
      <c r="I106" s="110"/>
      <c r="J106" s="110"/>
      <c r="K106" s="110"/>
      <c r="L106" s="110"/>
    </row>
    <row r="107" spans="2:12">
      <c r="B107" s="20" t="s">
        <v>424</v>
      </c>
      <c r="C107" s="82" t="s">
        <v>451</v>
      </c>
    </row>
    <row r="108" spans="2:12">
      <c r="B108" s="20" t="s">
        <v>425</v>
      </c>
      <c r="C108" s="82" t="s">
        <v>452</v>
      </c>
    </row>
    <row r="109" spans="2:12">
      <c r="B109" s="20" t="s">
        <v>426</v>
      </c>
      <c r="C109" s="82" t="s">
        <v>453</v>
      </c>
    </row>
    <row r="110" spans="2:12">
      <c r="B110" s="20" t="s">
        <v>427</v>
      </c>
      <c r="C110" s="82" t="s">
        <v>454</v>
      </c>
    </row>
    <row r="111" spans="2:12">
      <c r="B111" s="20" t="s">
        <v>428</v>
      </c>
      <c r="C111" s="82" t="s">
        <v>455</v>
      </c>
    </row>
    <row r="112" spans="2:12">
      <c r="B112" s="20" t="s">
        <v>429</v>
      </c>
      <c r="C112" s="82" t="s">
        <v>456</v>
      </c>
    </row>
    <row r="113" spans="2:3">
      <c r="B113" s="20" t="s">
        <v>430</v>
      </c>
      <c r="C113" s="82" t="s">
        <v>457</v>
      </c>
    </row>
    <row r="114" spans="2:3">
      <c r="B114" s="20" t="s">
        <v>56</v>
      </c>
      <c r="C114" s="82" t="s">
        <v>458</v>
      </c>
    </row>
    <row r="115" spans="2:3">
      <c r="B115" s="20" t="s">
        <v>431</v>
      </c>
      <c r="C115" s="82" t="s">
        <v>459</v>
      </c>
    </row>
    <row r="116" spans="2:3">
      <c r="B116" s="20" t="s">
        <v>432</v>
      </c>
      <c r="C116" s="82" t="s">
        <v>460</v>
      </c>
    </row>
    <row r="117" spans="2:3">
      <c r="B117" s="20" t="s">
        <v>433</v>
      </c>
      <c r="C117" s="82" t="s">
        <v>461</v>
      </c>
    </row>
    <row r="118" spans="2:3">
      <c r="B118" s="20" t="s">
        <v>59</v>
      </c>
      <c r="C118" s="82" t="s">
        <v>462</v>
      </c>
    </row>
    <row r="119" spans="2:3">
      <c r="B119" s="20" t="s">
        <v>434</v>
      </c>
      <c r="C119" s="82" t="s">
        <v>463</v>
      </c>
    </row>
    <row r="120" spans="2:3">
      <c r="B120" s="20" t="s">
        <v>435</v>
      </c>
      <c r="C120" s="82" t="s">
        <v>464</v>
      </c>
    </row>
    <row r="121" spans="2:3">
      <c r="B121" s="20" t="s">
        <v>436</v>
      </c>
      <c r="C121" s="82" t="s">
        <v>465</v>
      </c>
    </row>
    <row r="122" spans="2:3">
      <c r="B122" s="20" t="s">
        <v>437</v>
      </c>
      <c r="C122" s="82" t="s">
        <v>466</v>
      </c>
    </row>
    <row r="123" spans="2:3">
      <c r="B123" s="20" t="s">
        <v>438</v>
      </c>
      <c r="C123" s="82" t="s">
        <v>467</v>
      </c>
    </row>
    <row r="124" spans="2:3">
      <c r="B124" s="20" t="s">
        <v>439</v>
      </c>
      <c r="C124" s="82" t="s">
        <v>468</v>
      </c>
    </row>
    <row r="125" spans="2:3">
      <c r="B125" s="20" t="s">
        <v>440</v>
      </c>
      <c r="C125" s="82" t="s">
        <v>469</v>
      </c>
    </row>
    <row r="126" spans="2:3">
      <c r="B126" s="20" t="s">
        <v>441</v>
      </c>
      <c r="C126" s="82" t="s">
        <v>470</v>
      </c>
    </row>
    <row r="127" spans="2:3">
      <c r="B127" s="20" t="s">
        <v>442</v>
      </c>
      <c r="C127" s="82" t="s">
        <v>471</v>
      </c>
    </row>
    <row r="128" spans="2:3">
      <c r="B128" s="20" t="s">
        <v>443</v>
      </c>
      <c r="C128" s="82" t="s">
        <v>472</v>
      </c>
    </row>
    <row r="129" spans="2:5">
      <c r="B129" s="20" t="s">
        <v>444</v>
      </c>
      <c r="C129" s="82" t="s">
        <v>473</v>
      </c>
    </row>
    <row r="130" spans="2:5">
      <c r="B130" s="20" t="s">
        <v>445</v>
      </c>
      <c r="C130" s="82" t="s">
        <v>474</v>
      </c>
    </row>
    <row r="131" spans="2:5">
      <c r="B131" s="20" t="s">
        <v>446</v>
      </c>
      <c r="C131" s="82" t="s">
        <v>475</v>
      </c>
    </row>
    <row r="132" spans="2:5">
      <c r="B132" s="20" t="s">
        <v>447</v>
      </c>
      <c r="C132" s="82" t="s">
        <v>476</v>
      </c>
    </row>
    <row r="133" spans="2:5">
      <c r="B133" s="20" t="s">
        <v>448</v>
      </c>
      <c r="C133" s="82" t="s">
        <v>477</v>
      </c>
    </row>
    <row r="134" spans="2:5">
      <c r="B134" s="20" t="s">
        <v>449</v>
      </c>
      <c r="C134" s="82" t="s">
        <v>102</v>
      </c>
    </row>
    <row r="135" spans="2:5">
      <c r="B135" s="20" t="s">
        <v>450</v>
      </c>
      <c r="C135" s="82" t="s">
        <v>478</v>
      </c>
    </row>
    <row r="136" spans="2:5">
      <c r="C136" s="82"/>
    </row>
    <row r="137" spans="2:5" s="2" customFormat="1" ht="18">
      <c r="B137" s="234" t="s">
        <v>64</v>
      </c>
      <c r="C137" s="73"/>
      <c r="D137" s="73"/>
      <c r="E137" s="147"/>
    </row>
    <row r="138" spans="2:5" s="2" customFormat="1">
      <c r="B138" s="20" t="s">
        <v>479</v>
      </c>
      <c r="C138" s="72" t="s">
        <v>63</v>
      </c>
      <c r="D138" s="82"/>
    </row>
    <row r="139" spans="2:5" s="2" customFormat="1">
      <c r="B139" s="20" t="s">
        <v>480</v>
      </c>
      <c r="C139" s="72" t="s">
        <v>61</v>
      </c>
      <c r="D139" s="82"/>
    </row>
    <row r="140" spans="2:5" s="2" customFormat="1">
      <c r="B140" s="20" t="s">
        <v>481</v>
      </c>
      <c r="C140" s="72" t="s">
        <v>60</v>
      </c>
      <c r="D140" s="82"/>
    </row>
    <row r="141" spans="2:5" s="2" customFormat="1">
      <c r="B141" s="20" t="s">
        <v>482</v>
      </c>
      <c r="C141" s="72" t="s">
        <v>62</v>
      </c>
      <c r="D141" s="82"/>
    </row>
    <row r="142" spans="2:5" s="2" customFormat="1">
      <c r="B142" s="20" t="s">
        <v>483</v>
      </c>
      <c r="C142" s="72" t="s">
        <v>100</v>
      </c>
      <c r="D142" s="82"/>
    </row>
    <row r="143" spans="2:5" s="2" customFormat="1">
      <c r="B143" s="20" t="s">
        <v>484</v>
      </c>
      <c r="C143" s="72" t="s">
        <v>101</v>
      </c>
      <c r="D143" s="82"/>
    </row>
    <row r="144" spans="2:5" s="2" customFormat="1">
      <c r="B144" s="20" t="s">
        <v>485</v>
      </c>
      <c r="C144" s="72" t="s">
        <v>102</v>
      </c>
      <c r="D144" s="82"/>
    </row>
    <row r="145" spans="1:183" s="5" customFormat="1" ht="15" customHeight="1">
      <c r="A145" s="2"/>
      <c r="B145" s="20" t="s">
        <v>486</v>
      </c>
      <c r="C145" s="72" t="s">
        <v>103</v>
      </c>
      <c r="D145" s="82"/>
      <c r="F145" s="72"/>
      <c r="G145" s="72"/>
      <c r="H145" s="72"/>
      <c r="I145" s="72"/>
      <c r="J145" s="68"/>
      <c r="K145" s="68"/>
      <c r="L145" s="68"/>
      <c r="M145" s="68"/>
      <c r="N145" s="68"/>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row>
    <row r="146" spans="1:183" s="5" customFormat="1">
      <c r="A146" s="2"/>
      <c r="B146" s="20" t="s">
        <v>487</v>
      </c>
      <c r="C146" s="72" t="s">
        <v>104</v>
      </c>
      <c r="D146" s="8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row>
    <row r="147" spans="1:183" s="5" customFormat="1">
      <c r="A147" s="2"/>
      <c r="B147" s="20" t="s">
        <v>488</v>
      </c>
      <c r="C147" s="72" t="s">
        <v>162</v>
      </c>
      <c r="D147" s="8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row>
    <row r="148" spans="1:183" s="5" customFormat="1">
      <c r="A148" s="2"/>
      <c r="B148" s="20" t="s">
        <v>489</v>
      </c>
      <c r="C148" s="72" t="s">
        <v>407</v>
      </c>
      <c r="D148" s="8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row>
    <row r="149" spans="1:183" s="5" customFormat="1">
      <c r="A149" s="2"/>
      <c r="B149" s="20" t="s">
        <v>490</v>
      </c>
      <c r="C149" s="176" t="s">
        <v>378</v>
      </c>
      <c r="D149" s="72"/>
      <c r="E149" s="8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row>
    <row r="150" spans="1:183">
      <c r="B150" s="20" t="s">
        <v>493</v>
      </c>
      <c r="C150" s="176" t="s">
        <v>379</v>
      </c>
    </row>
    <row r="151" spans="1:183">
      <c r="C151" s="82"/>
    </row>
  </sheetData>
  <mergeCells count="1">
    <mergeCell ref="B2:E2"/>
  </mergeCells>
  <hyperlinks>
    <hyperlink ref="C139" r:id="rId1" xr:uid="{5BA9DC0E-870E-5047-801C-CEA6F0AA94FA}"/>
    <hyperlink ref="C140" r:id="rId2" xr:uid="{C96F4BFE-EB51-524B-821D-757ADE384589}"/>
    <hyperlink ref="C141" r:id="rId3" xr:uid="{94C74B32-C389-0B4F-9119-3855226E7F87}"/>
    <hyperlink ref="C138" r:id="rId4" xr:uid="{E84DE8FA-4E99-2D43-BA39-67B73EB948C9}"/>
    <hyperlink ref="C142" r:id="rId5" xr:uid="{182D2A44-0E34-414F-BDA6-02E2C8BAA54E}"/>
    <hyperlink ref="C143" r:id="rId6" xr:uid="{810743DB-4F3E-184E-9314-E30963855707}"/>
    <hyperlink ref="C144" r:id="rId7" xr:uid="{14531794-6181-5245-816D-687A02360AD2}"/>
    <hyperlink ref="C145:I145" r:id="rId8" display=" Marks J, Lubetsky J, Steiner BA, Faerden T, Lindstad T, et al. (2006) Metal Industry Emissions. IPCC Guidelines for National Greenhouse Gas Inventories, Chapter 4." xr:uid="{5921526D-AD16-234E-8037-A1BDD0A7A819}"/>
    <hyperlink ref="C146" r:id="rId9" display="https://www.researchgate.net/publication/305824575_Life_Cycle_Analysis_of_the_Embodied_Carbon_Emissions_from_14_Wind_Turbines_with_Rated_Powers_between_50_Kw_and_34_Mw" xr:uid="{62B5F6DA-395B-0D4A-8EAB-828DEE050427}"/>
    <hyperlink ref="C147" r:id="rId10" display="9681-Etude_climat_énergies_renouvelables_pesée_intérêts_2019_FR" xr:uid="{9AF3F105-8994-B441-96AE-82FF6B9CEFE6}"/>
    <hyperlink ref="H145" r:id="rId11" display=" Marks J, Lubetsky J, Steiner BA, Faerden T, Lindstad T, et al. (2006) Metal Industry Emissions. IPCC Guidelines for National Greenhouse Gas Inventories, Chapter 4." xr:uid="{9DFE8922-D653-6248-BA28-6782CEF4D7EC}"/>
    <hyperlink ref="C8" r:id="rId12" tooltip="Wind power in Argentina" display="https://en.wikipedia.org/wiki/Wind_power_in_Argentina" xr:uid="{8D99784B-45E9-1A49-A70A-E793A4A3B76B}"/>
    <hyperlink ref="C9" r:id="rId13" tooltip="Aruba" display="https://en.wikipedia.org/wiki/Aruba" xr:uid="{215EAD4F-E0D9-6040-8B57-EC525D90D7A4}"/>
    <hyperlink ref="C10" r:id="rId14" tooltip="Wind power in Australia" display="https://en.wikipedia.org/wiki/Wind_power_in_Australia" xr:uid="{FD05EEFC-68D5-8D40-BEAC-E874FD1A5A4A}"/>
    <hyperlink ref="C11" r:id="rId15" tooltip="Wind power in Austria" display="https://en.wikipedia.org/wiki/Wind_power_in_Austria" xr:uid="{2A554050-AD00-DF4F-A107-3C746F960151}"/>
    <hyperlink ref="C12" r:id="rId16" tooltip="Wind power in Belarus" display="https://en.wikipedia.org/wiki/Wind_power_in_Belarus" xr:uid="{DA53E8C6-B44E-8549-B222-2C15EEAADC30}"/>
    <hyperlink ref="C13" r:id="rId17" tooltip="Wind power in Belgium" display="https://en.wikipedia.org/wiki/Wind_power_in_Belgium" xr:uid="{A8DBBBE6-5B23-1A4A-B314-A389297FD88C}"/>
    <hyperlink ref="C14" r:id="rId18" tooltip="Bolivia" display="https://en.wikipedia.org/wiki/Bolivia" xr:uid="{4937C44B-0D04-874E-90A9-B8A1458B7D07}"/>
    <hyperlink ref="C15" r:id="rId19" tooltip="Bosnia and Herzegovina" display="https://en.wikipedia.org/wiki/Bosnia_and_Herzegovina" xr:uid="{3B8C4E44-90DD-D440-A526-8DA634436C1F}"/>
    <hyperlink ref="C16" r:id="rId20" tooltip="Wind power in Brazil" display="https://en.wikipedia.org/wiki/Wind_power_in_Brazil" xr:uid="{7847B509-CF52-594C-AC74-D8F2BD57018C}"/>
    <hyperlink ref="C17" r:id="rId21" tooltip="Wind power in Bulgaria" display="https://en.wikipedia.org/wiki/Wind_power_in_Bulgaria" xr:uid="{6210A25E-EC6B-7D49-9FB9-9955439BEB1D}"/>
    <hyperlink ref="C18" r:id="rId22" tooltip="Wind power in Canada" display="https://en.wikipedia.org/wiki/Wind_power_in_Canada" xr:uid="{60C87DC9-8D57-2540-95D4-CF423113120F}"/>
    <hyperlink ref="C19" r:id="rId23" tooltip="Wind power in Chile" display="https://en.wikipedia.org/wiki/Wind_power_in_Chile" xr:uid="{31F0027A-A94F-7A4C-83CD-C72FF60485C6}"/>
    <hyperlink ref="C20" r:id="rId24" tooltip="Wind power in China" display="https://en.wikipedia.org/wiki/Wind_power_in_China" xr:uid="{375845A8-9CA4-8342-9787-79C0A8C895E6}"/>
    <hyperlink ref="C21" r:id="rId25" tooltip="Wind power in Costa Rica" display="https://en.wikipedia.org/wiki/Wind_power_in_Costa_Rica" xr:uid="{44EECD66-23E0-5B4B-AB0C-D3D6F50FE1B4}"/>
    <hyperlink ref="C22" r:id="rId26" tooltip="Wind power in Croatia" display="https://en.wikipedia.org/wiki/Wind_power_in_Croatia" xr:uid="{711FAD81-AA31-1146-8436-FF7589E3FB48}"/>
    <hyperlink ref="C23" r:id="rId27" tooltip="Cyprus" display="https://en.wikipedia.org/wiki/Cyprus" xr:uid="{0AFAC8A5-D95F-0244-8548-7A9A764EAA67}"/>
    <hyperlink ref="C24" r:id="rId28" tooltip="Czech Republic" display="https://en.wikipedia.org/wiki/Czech_Republic" xr:uid="{9E45E771-302F-2049-AB48-EFDD10D335CC}"/>
    <hyperlink ref="C25" r:id="rId29" tooltip="Wind power in Denmark" display="https://en.wikipedia.org/wiki/Wind_power_in_Denmark" xr:uid="{932AB64B-90EA-8340-A0A3-9465CBC09FD0}"/>
    <hyperlink ref="C26" r:id="rId30" tooltip="Dominican Republic" display="https://en.wikipedia.org/wiki/Dominican_Republic" xr:uid="{DCF65DC5-46B4-E447-8158-C0C2756D31A1}"/>
    <hyperlink ref="C27" r:id="rId31" tooltip="Wind power in Egypt" display="https://en.wikipedia.org/wiki/Wind_power_in_Egypt" xr:uid="{CBEB79B5-439B-D444-9D50-67C15E08DF0B}"/>
    <hyperlink ref="C28" r:id="rId32" tooltip="Wind power in Estonia" display="https://en.wikipedia.org/wiki/Wind_power_in_Estonia" xr:uid="{F3DC4F2D-E784-5C4B-9ABC-6890AB9D0F21}"/>
    <hyperlink ref="C29" r:id="rId33" tooltip="Wind power in Ethiopia" display="https://en.wikipedia.org/wiki/Wind_power_in_Ethiopia" xr:uid="{D20FA533-976B-F849-A5D1-8E1CBB87331C}"/>
    <hyperlink ref="C30" r:id="rId34" tooltip="Wind power in Finland" display="https://en.wikipedia.org/wiki/Wind_power_in_Finland" xr:uid="{15EAC6BE-36E6-C049-A16B-3F9F764B790C}"/>
    <hyperlink ref="C31" r:id="rId35" tooltip="Wind power in France" display="https://en.wikipedia.org/wiki/Wind_power_in_France" xr:uid="{CF740ECD-D22A-0347-B127-F350102A208C}"/>
    <hyperlink ref="C32" r:id="rId36" tooltip="Wind power in Germany" display="https://en.wikipedia.org/wiki/Wind_power_in_Germany" xr:uid="{CACEBCC2-D2E1-164D-BB6F-23807C2AC694}"/>
    <hyperlink ref="C33" r:id="rId37" tooltip="Wind power in Greece" display="https://en.wikipedia.org/wiki/Wind_power_in_Greece" xr:uid="{3B3447FD-4292-514E-85D8-9B698FBAE900}"/>
    <hyperlink ref="C34" r:id="rId38" tooltip="Guatemala" display="https://en.wikipedia.org/wiki/Guatemala" xr:uid="{08A719EF-F371-954E-98BC-866647E2B166}"/>
    <hyperlink ref="C35" r:id="rId39" tooltip="Honduras" display="https://en.wikipedia.org/wiki/Honduras" xr:uid="{7B5B278E-7A1C-A943-BA84-5B24C38AEC72}"/>
    <hyperlink ref="C36" r:id="rId40" tooltip="Wind power in Hungary" display="https://en.wikipedia.org/wiki/Wind_power_in_Hungary" xr:uid="{EA9B4DD9-EAED-AA4A-A122-E368F38DC284}"/>
    <hyperlink ref="C37" r:id="rId41" tooltip="Wind power in India" display="https://en.wikipedia.org/wiki/Wind_power_in_India" xr:uid="{12C648CA-4BD5-814F-99A5-5617FF38F376}"/>
    <hyperlink ref="C38" r:id="rId42" tooltip="Wind power in Indonesia" display="https://en.wikipedia.org/wiki/Wind_power_in_Indonesia" xr:uid="{8F8E5C65-D07A-3642-9397-0E5629557CDA}"/>
    <hyperlink ref="C39" r:id="rId43" tooltip="Wind power in Iran" display="https://en.wikipedia.org/wiki/Wind_power_in_Iran" xr:uid="{01D71F44-7946-1542-9252-6BC3DC20B146}"/>
    <hyperlink ref="C40" r:id="rId44" tooltip="Republic of Ireland" display="https://en.wikipedia.org/wiki/Republic_of_Ireland" xr:uid="{393C0A33-C4CC-234A-A4A5-438ACAA3FD30}"/>
    <hyperlink ref="C41" r:id="rId45" tooltip="Israel" display="https://en.wikipedia.org/wiki/Israel" xr:uid="{BD58B79E-9582-7545-8E8F-C7B84AED31DB}"/>
    <hyperlink ref="C42" r:id="rId46" tooltip="Wind power in Italy" display="https://en.wikipedia.org/wiki/Wind_power_in_Italy" xr:uid="{2D2D4C27-A8AC-A346-A21B-335039E8A94C}"/>
    <hyperlink ref="C43" r:id="rId47" tooltip="Jamaica" display="https://en.wikipedia.org/wiki/Jamaica" xr:uid="{9242C9D7-66BA-FF46-9047-8473335C3183}"/>
    <hyperlink ref="C44" r:id="rId48" tooltip="Wind power in Japan" display="https://en.wikipedia.org/wiki/Wind_power_in_Japan" xr:uid="{469528FB-22EB-004D-B945-62E727A79A12}"/>
    <hyperlink ref="C45" r:id="rId49" tooltip="Wind power in Jordan" display="https://en.wikipedia.org/wiki/Wind_power_in_Jordan" xr:uid="{12AC5A74-19C9-CA4C-A657-E89FB3D7C368}"/>
    <hyperlink ref="C46" r:id="rId50" tooltip="Wind power in Kazakhstan" display="https://en.wikipedia.org/wiki/Wind_power_in_Kazakhstan" xr:uid="{28B3CC50-1C68-1847-BC0B-E292027C1F57}"/>
    <hyperlink ref="C47" r:id="rId51" tooltip="Wind power in Kenya" display="https://en.wikipedia.org/wiki/Wind_power_in_Kenya" xr:uid="{ACDCA15F-5E08-8F40-9760-BA6E9A8B3128}"/>
    <hyperlink ref="C48" r:id="rId52" tooltip="Wind power in Kosovo" display="https://en.wikipedia.org/wiki/Wind_power_in_Kosovo" xr:uid="{BF563F93-2993-1148-92AC-815A9E7DCA48}"/>
    <hyperlink ref="C49" r:id="rId53" tooltip="Latvia" display="https://en.wikipedia.org/wiki/Latvia" xr:uid="{6F0DB808-2D47-8042-AE05-AC6A28F031CE}"/>
    <hyperlink ref="C50" r:id="rId54" tooltip="Wind power in Lithuania" display="https://en.wikipedia.org/wiki/Wind_power_in_Lithuania" xr:uid="{970E4FD5-B7A0-4747-8DCE-19EEB398A7F7}"/>
    <hyperlink ref="C51" r:id="rId55" tooltip="Luxembourg" display="https://en.wikipedia.org/wiki/Luxembourg" xr:uid="{941C396F-6BF4-534E-9876-A0A841A1D0FB}"/>
    <hyperlink ref="C52" r:id="rId56" tooltip="Mauritania" display="https://en.wikipedia.org/wiki/Mauritania" xr:uid="{05654522-E20A-C547-8F7C-01838FD9B88F}"/>
    <hyperlink ref="C53" r:id="rId57" tooltip="Wind power in Mexico" display="https://en.wikipedia.org/wiki/Wind_power_in_Mexico" xr:uid="{D7D04B29-625D-0941-B02A-BF7D82DD367F}"/>
    <hyperlink ref="C54" r:id="rId58" tooltip="Mongolia" display="https://en.wikipedia.org/wiki/Mongolia" xr:uid="{325D58AF-F826-2047-94FD-7B0BDE1A6760}"/>
    <hyperlink ref="C55" r:id="rId59" tooltip="Montenegro" display="https://en.wikipedia.org/wiki/Montenegro" xr:uid="{5CF70775-0AAF-1849-B181-E0B5E8CE47FB}"/>
    <hyperlink ref="C56" r:id="rId60" tooltip="Wind power in Morocco" display="https://en.wikipedia.org/wiki/Wind_power_in_Morocco" xr:uid="{EF7856D1-B109-AA40-BD20-DA7DE2CE006B}"/>
    <hyperlink ref="C57" r:id="rId61" tooltip="Wind power in the Netherlands" display="https://en.wikipedia.org/wiki/Wind_power_in_the_Netherlands" xr:uid="{E5C9ECE1-F466-0247-A865-4705B40343AB}"/>
    <hyperlink ref="C58" r:id="rId62" tooltip="Wind power in New Zealand" display="https://en.wikipedia.org/wiki/Wind_power_in_New_Zealand" xr:uid="{7117CBA6-B433-0140-BC2C-44281CD8D3B6}"/>
    <hyperlink ref="C59" r:id="rId63" tooltip="Nicaragua" display="https://en.wikipedia.org/wiki/Nicaragua" xr:uid="{12D20A03-0C3E-6240-8DA8-4B65A03F294C}"/>
    <hyperlink ref="C60" r:id="rId64" tooltip="North Macedonia" display="https://en.wikipedia.org/wiki/North_Macedonia" xr:uid="{2F53C57A-2419-9147-8BE5-74F989616779}"/>
    <hyperlink ref="C61" r:id="rId65" tooltip="Norway" display="https://en.wikipedia.org/wiki/Norway" xr:uid="{CE9A9009-8D7B-9045-9E7E-5055404EE473}"/>
    <hyperlink ref="C62" r:id="rId66" tooltip="Wind power in Pakistan" display="https://en.wikipedia.org/wiki/Wind_power_in_Pakistan" xr:uid="{3B84E359-ED3A-4143-8454-23121AB452B3}"/>
    <hyperlink ref="C63" r:id="rId67" tooltip="Panama" display="https://en.wikipedia.org/wiki/Panama" xr:uid="{66ECC4E3-7FE5-A045-A0DD-B976625D5EA3}"/>
    <hyperlink ref="C64" r:id="rId68" tooltip="Peru" display="https://en.wikipedia.org/wiki/Peru" xr:uid="{0B015BE7-62C4-3A45-8B8B-35410F59AFFE}"/>
    <hyperlink ref="C65" r:id="rId69" tooltip="Philippines" display="https://en.wikipedia.org/wiki/Philippines" xr:uid="{CF945397-DF47-1449-924F-13C672309DE9}"/>
    <hyperlink ref="C66" r:id="rId70" tooltip="Wind power in Poland" display="https://en.wikipedia.org/wiki/Wind_power_in_Poland" xr:uid="{719FCCDF-A2EC-724F-9BD3-923EAB790561}"/>
    <hyperlink ref="C67" r:id="rId71" tooltip="Wind power in Portugal" display="https://en.wikipedia.org/wiki/Wind_power_in_Portugal" xr:uid="{95452DB6-6DA7-EE41-AC81-7DCFBA3F3A55}"/>
    <hyperlink ref="C68" r:id="rId72" tooltip="Puerto Rico" display="https://en.wikipedia.org/wiki/Puerto_Rico" xr:uid="{503CA423-EB08-1F45-8EF1-0FAF1CF3D22D}"/>
    <hyperlink ref="C69" r:id="rId73" tooltip="Wind power in Romania" display="https://en.wikipedia.org/wiki/Wind_power_in_Romania" xr:uid="{71D9639E-C0C8-5D4A-AC5C-3743C0734599}"/>
    <hyperlink ref="C70" r:id="rId74" tooltip="Wind power in Russia" display="https://en.wikipedia.org/wiki/Wind_power_in_Russia" xr:uid="{8BC05BF1-529F-6946-A7AE-1B0E4B3F2839}"/>
    <hyperlink ref="C71" r:id="rId75" tooltip="Senegal" display="https://en.wikipedia.org/wiki/Senegal" xr:uid="{FF28D2A7-B903-6E4E-931B-E8B0612E5447}"/>
    <hyperlink ref="C72" r:id="rId76" tooltip="Wind power in Serbia" display="https://en.wikipedia.org/wiki/Wind_power_in_Serbia" xr:uid="{4C24EF93-361B-9B4B-BC93-154AF75B2972}"/>
    <hyperlink ref="C73" r:id="rId77" tooltip="South Africa" display="https://en.wikipedia.org/wiki/South_Africa" xr:uid="{6D96FC30-7FF2-D84C-9974-E3C9ACFC47E7}"/>
    <hyperlink ref="C74" r:id="rId78" tooltip="Wind power in South Korea" display="https://en.wikipedia.org/wiki/Wind_power_in_South_Korea" xr:uid="{53A0DA30-9108-6F47-9698-71645AA5EE23}"/>
    <hyperlink ref="C75" r:id="rId79" tooltip="Wind power in Spain" display="https://en.wikipedia.org/wiki/Wind_power_in_Spain" xr:uid="{1548281B-F38D-BE4F-B9FA-4CB127AB962F}"/>
    <hyperlink ref="C76" r:id="rId80" tooltip="Wind power in Sri Lanka" display="https://en.wikipedia.org/wiki/Wind_power_in_Sri_Lanka" xr:uid="{0AC18E1E-0452-8A4C-9801-60293840BF68}"/>
    <hyperlink ref="C77" r:id="rId81" tooltip="Wind power in Sweden" display="https://en.wikipedia.org/wiki/Wind_power_in_Sweden" xr:uid="{B680F3AC-DDAC-004D-B929-47CE6D8AE9E7}"/>
    <hyperlink ref="C78" r:id="rId82" tooltip="Switzerland" display="https://en.wikipedia.org/wiki/Switzerland" xr:uid="{C9E7BF4C-0DAD-F340-AD2C-572DE3774F37}"/>
    <hyperlink ref="C79" r:id="rId83" tooltip="Wind power in Taiwan" display="https://en.wikipedia.org/wiki/Wind_power_in_Taiwan" xr:uid="{D9B95B1B-8351-0848-A8CC-928B07376A9B}"/>
    <hyperlink ref="C80" r:id="rId84" tooltip="Wind power in Thailand" display="https://en.wikipedia.org/wiki/Wind_power_in_Thailand" xr:uid="{DEB419CF-222E-4440-83C5-830C1167AC7C}"/>
    <hyperlink ref="C81" r:id="rId85" tooltip="Tunisia" display="https://en.wikipedia.org/wiki/Tunisia" xr:uid="{8BC85249-7955-A448-916E-D03A16F5E21E}"/>
    <hyperlink ref="C82" r:id="rId86" tooltip="Wind power in Turkey" display="https://en.wikipedia.org/wiki/Wind_power_in_Turkey" xr:uid="{E9F9879C-C36D-7841-83C9-78C10A140B70}"/>
    <hyperlink ref="C83" r:id="rId87" tooltip="Wind power in Ukraine" display="https://en.wikipedia.org/wiki/Wind_power_in_Ukraine" xr:uid="{A0BD4952-08DA-0247-8AA2-E417529DDB32}"/>
    <hyperlink ref="C84" r:id="rId88" tooltip="Wind power in the United Kingdom" display="https://en.wikipedia.org/wiki/Wind_power_in_the_United_Kingdom" xr:uid="{84A72277-3C5B-384D-9AD1-D17ABEA15B6F}"/>
    <hyperlink ref="C85" r:id="rId89" tooltip="Wind power in the United States" display="https://en.wikipedia.org/wiki/Wind_power_in_the_United_States" xr:uid="{F6E6D89C-F681-5D43-AC2F-762FE772B75C}"/>
    <hyperlink ref="C86" r:id="rId90" tooltip="Wind power in Uruguay" display="https://en.wikipedia.org/wiki/Wind_power_in_Uruguay" xr:uid="{58C79726-6E6E-7140-9B31-F2F9E85671F4}"/>
    <hyperlink ref="C87" r:id="rId91" tooltip="Vietnam" display="https://en.wikipedia.org/wiki/Vietnam" xr:uid="{460FC9FA-09CB-D34F-B447-60F742F43A4C}"/>
    <hyperlink ref="C149" r:id="rId92" xr:uid="{350AB592-E5F8-AA4B-B6B0-EB9A4C6B5713}"/>
    <hyperlink ref="C148" r:id="rId93" xr:uid="{9E1D4152-8AC5-2E41-A192-2DD7012D1043}"/>
    <hyperlink ref="C150" r:id="rId94" xr:uid="{DF386578-DA64-9143-B872-00D881AE1814}"/>
  </hyperlinks>
  <pageMargins left="0.7" right="0.7" top="0.75" bottom="0.75" header="0.3" footer="0.3"/>
  <drawing r:id="rId9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18A5E-11A3-F848-A39D-33AB84BFD97D}">
  <dimension ref="A1:FT173"/>
  <sheetViews>
    <sheetView showGridLines="0" zoomScaleNormal="100" workbookViewId="0">
      <selection activeCell="B3" sqref="B3"/>
    </sheetView>
  </sheetViews>
  <sheetFormatPr baseColWidth="10" defaultRowHeight="15"/>
  <cols>
    <col min="1" max="1" width="1" style="2" customWidth="1"/>
    <col min="2" max="2" width="14.1640625" style="3" customWidth="1"/>
    <col min="3" max="3" width="30.83203125" style="2" bestFit="1" customWidth="1"/>
    <col min="4" max="10" width="11.83203125" style="2" customWidth="1"/>
    <col min="11" max="11" width="28.33203125" style="4" bestFit="1" customWidth="1"/>
    <col min="12" max="12" width="11" style="5" bestFit="1" customWidth="1"/>
    <col min="13" max="16384" width="10.83203125" style="2"/>
  </cols>
  <sheetData>
    <row r="1" spans="1:176" ht="5" customHeight="1"/>
    <row r="2" spans="1:176" s="41" customFormat="1" ht="40" customHeight="1">
      <c r="A2" s="27" t="e">
        <f ca="1">RIGHT(CELL("filename",A✓),LEN(CELL("filename",A✓))-SEARCH("]",CELL("filename",A✓)))</f>
        <v>#NAME?</v>
      </c>
      <c r="B2" s="242" t="s">
        <v>52</v>
      </c>
      <c r="C2" s="242"/>
      <c r="D2" s="28"/>
      <c r="E2" s="29"/>
      <c r="F2" s="30"/>
      <c r="G2" s="29"/>
      <c r="H2" s="29"/>
      <c r="I2" s="29"/>
      <c r="J2" s="29"/>
      <c r="K2" s="29"/>
      <c r="L2" s="29"/>
      <c r="M2" s="29"/>
      <c r="N2" s="31"/>
      <c r="O2" s="32"/>
      <c r="P2" s="33" t="s">
        <v>51</v>
      </c>
      <c r="Q2" s="34"/>
      <c r="R2" s="33" t="s">
        <v>51</v>
      </c>
      <c r="S2" s="35"/>
      <c r="T2" s="36"/>
      <c r="U2" s="33" t="s">
        <v>51</v>
      </c>
      <c r="V2" s="35"/>
      <c r="W2" s="36"/>
      <c r="X2" s="33" t="s">
        <v>51</v>
      </c>
      <c r="Y2" s="35"/>
      <c r="Z2" s="36"/>
      <c r="AA2" s="33" t="s">
        <v>51</v>
      </c>
      <c r="AB2" s="35"/>
      <c r="AC2" s="33" t="s">
        <v>51</v>
      </c>
      <c r="AD2" s="36"/>
      <c r="AE2" s="37"/>
      <c r="AF2" s="36"/>
      <c r="AG2" s="38"/>
      <c r="AH2" s="33" t="s">
        <v>51</v>
      </c>
      <c r="AI2" s="33"/>
      <c r="AJ2" s="38"/>
      <c r="AK2" s="39"/>
      <c r="AL2" s="39"/>
      <c r="AM2" s="39"/>
      <c r="AN2" s="40"/>
      <c r="AT2" s="42"/>
      <c r="AU2" s="42"/>
      <c r="AV2" s="42"/>
      <c r="AW2" s="42"/>
      <c r="AX2" s="42"/>
      <c r="AY2" s="42"/>
      <c r="AZ2" s="42"/>
      <c r="BA2" s="42"/>
      <c r="BB2" s="42"/>
      <c r="BC2" s="42"/>
      <c r="BD2" s="42"/>
      <c r="BE2" s="42"/>
      <c r="BF2" s="42"/>
      <c r="BG2" s="42"/>
      <c r="BH2" s="42"/>
      <c r="BI2" s="42"/>
      <c r="BJ2" s="42"/>
      <c r="BK2" s="42"/>
      <c r="BL2" s="42"/>
      <c r="BM2" s="43"/>
      <c r="FM2" s="44"/>
      <c r="FN2" s="45"/>
      <c r="FS2" s="46">
        <v>60</v>
      </c>
      <c r="FT2" s="46">
        <v>60</v>
      </c>
    </row>
    <row r="3" spans="1:176" s="41" customFormat="1" ht="40" customHeight="1">
      <c r="B3" s="276" t="s">
        <v>631</v>
      </c>
      <c r="C3" s="47"/>
      <c r="D3" s="47"/>
      <c r="E3" s="29"/>
      <c r="F3" s="48"/>
      <c r="G3" s="49"/>
      <c r="H3" s="29"/>
      <c r="I3" s="29"/>
      <c r="J3" s="29"/>
      <c r="K3" s="29"/>
      <c r="L3" s="29"/>
      <c r="M3" s="29"/>
      <c r="N3" s="31"/>
      <c r="O3" s="32"/>
      <c r="P3" s="33" t="s">
        <v>51</v>
      </c>
      <c r="Q3" s="50"/>
      <c r="R3" s="33" t="s">
        <v>51</v>
      </c>
      <c r="S3" s="35"/>
      <c r="T3" s="36"/>
      <c r="U3" s="33" t="s">
        <v>51</v>
      </c>
      <c r="V3" s="35"/>
      <c r="W3" s="36"/>
      <c r="X3" s="33" t="s">
        <v>51</v>
      </c>
      <c r="Y3" s="35"/>
      <c r="Z3" s="36"/>
      <c r="AA3" s="33" t="s">
        <v>51</v>
      </c>
      <c r="AB3" s="35"/>
      <c r="AC3" s="33" t="s">
        <v>51</v>
      </c>
      <c r="AD3" s="36"/>
      <c r="AE3" s="37"/>
      <c r="AF3" s="36"/>
      <c r="AG3" s="47"/>
      <c r="AH3" s="33" t="s">
        <v>51</v>
      </c>
      <c r="AI3" s="33"/>
      <c r="AJ3" s="47"/>
      <c r="AK3" s="39"/>
      <c r="AL3" s="42"/>
      <c r="AM3" s="42"/>
      <c r="AT3" s="42"/>
      <c r="AU3" s="42"/>
      <c r="AV3" s="51"/>
      <c r="AW3" s="51"/>
      <c r="AX3" s="42"/>
      <c r="AY3" s="51"/>
      <c r="AZ3" s="51"/>
      <c r="BA3" s="51"/>
      <c r="BB3" s="51"/>
      <c r="BC3" s="51"/>
      <c r="BD3" s="52"/>
      <c r="BE3" s="51"/>
      <c r="BF3" s="51"/>
      <c r="BG3" s="52"/>
      <c r="BH3" s="51"/>
      <c r="BI3" s="51"/>
      <c r="BJ3" s="52"/>
      <c r="BK3" s="51"/>
      <c r="BL3" s="51"/>
      <c r="BM3" s="51"/>
      <c r="FM3" s="53"/>
      <c r="FN3" s="54"/>
      <c r="FS3" s="40"/>
      <c r="FT3" s="40"/>
    </row>
    <row r="4" spans="1:176" s="55" customFormat="1" ht="23" customHeight="1">
      <c r="B4" s="56" t="s">
        <v>53</v>
      </c>
      <c r="C4" s="57"/>
      <c r="N4" s="58"/>
      <c r="O4" s="59"/>
      <c r="Q4" s="60"/>
      <c r="S4" s="61"/>
      <c r="T4" s="62"/>
      <c r="V4" s="61"/>
      <c r="W4" s="62"/>
      <c r="Y4" s="61"/>
      <c r="Z4" s="62"/>
      <c r="AB4" s="61"/>
      <c r="AD4" s="62"/>
      <c r="AE4" s="63"/>
      <c r="AF4" s="62"/>
      <c r="AK4" s="64"/>
      <c r="AL4" s="64"/>
    </row>
    <row r="5" spans="1:176" ht="63" customHeight="1">
      <c r="C5" s="6" t="s">
        <v>35</v>
      </c>
      <c r="D5" s="7" t="s">
        <v>0</v>
      </c>
      <c r="E5" s="8"/>
      <c r="F5" s="8"/>
      <c r="G5" s="7" t="s">
        <v>1</v>
      </c>
      <c r="H5" s="8"/>
      <c r="I5" s="7" t="s">
        <v>40</v>
      </c>
      <c r="J5" s="7" t="s">
        <v>24</v>
      </c>
    </row>
    <row r="7" spans="1:176" s="9" customFormat="1">
      <c r="B7" s="3"/>
      <c r="C7" s="10" t="s">
        <v>44</v>
      </c>
      <c r="D7" s="10">
        <v>5</v>
      </c>
      <c r="E7" s="10">
        <v>20</v>
      </c>
      <c r="F7" s="10">
        <v>100</v>
      </c>
      <c r="G7" s="10">
        <v>850</v>
      </c>
      <c r="H7" s="10">
        <v>3000</v>
      </c>
      <c r="I7" s="10">
        <v>2000</v>
      </c>
      <c r="J7" s="10"/>
      <c r="K7" s="11" t="s">
        <v>42</v>
      </c>
      <c r="L7" s="5"/>
    </row>
    <row r="9" spans="1:176">
      <c r="B9" s="3" t="s">
        <v>39</v>
      </c>
      <c r="C9" s="3" t="s">
        <v>41</v>
      </c>
      <c r="D9" s="12">
        <f>SUBTOTAL(9,D10:D33)</f>
        <v>0.4210000000000001</v>
      </c>
      <c r="E9" s="12">
        <f t="shared" ref="E9:I9" si="0">SUBTOTAL(9,E10:E33)</f>
        <v>1.1960000000000002</v>
      </c>
      <c r="F9" s="12">
        <f t="shared" si="0"/>
        <v>8.5499999999999989</v>
      </c>
      <c r="G9" s="12">
        <f t="shared" si="0"/>
        <v>33.881999999999991</v>
      </c>
      <c r="H9" s="12">
        <f t="shared" si="0"/>
        <v>115.28199999999998</v>
      </c>
      <c r="I9" s="12">
        <f t="shared" si="0"/>
        <v>46.033999999999999</v>
      </c>
      <c r="J9" s="13"/>
      <c r="K9" s="14" t="s">
        <v>43</v>
      </c>
      <c r="L9" s="5" t="s">
        <v>2</v>
      </c>
    </row>
    <row r="11" spans="1:176">
      <c r="B11" s="15" t="s">
        <v>2</v>
      </c>
      <c r="C11" s="15" t="s">
        <v>50</v>
      </c>
      <c r="D11" s="16">
        <f>SUBTOTAL(9,D12:D21)</f>
        <v>0.27800000000000002</v>
      </c>
      <c r="E11" s="16">
        <f t="shared" ref="E11:I11" si="1">SUBTOTAL(9,E12:E21)</f>
        <v>0.78</v>
      </c>
      <c r="F11" s="16">
        <f t="shared" si="1"/>
        <v>5.6999999999999993</v>
      </c>
      <c r="G11" s="16">
        <f t="shared" si="1"/>
        <v>22.001999999999999</v>
      </c>
      <c r="H11" s="16">
        <f t="shared" si="1"/>
        <v>68.001999999999995</v>
      </c>
      <c r="I11" s="16">
        <f t="shared" si="1"/>
        <v>46.033999999999999</v>
      </c>
      <c r="J11" s="17"/>
      <c r="K11" s="18" t="s">
        <v>49</v>
      </c>
      <c r="L11" s="19" t="s">
        <v>2</v>
      </c>
    </row>
    <row r="12" spans="1:176">
      <c r="C12" s="20" t="s">
        <v>27</v>
      </c>
      <c r="D12" s="21">
        <v>0.23400000000000001</v>
      </c>
      <c r="E12" s="21">
        <v>0.70599999999999996</v>
      </c>
      <c r="F12" s="21">
        <v>4.3899999999999997</v>
      </c>
      <c r="G12" s="22">
        <v>20.193999999999999</v>
      </c>
      <c r="H12" s="21">
        <v>61</v>
      </c>
      <c r="I12" s="21">
        <v>21.69</v>
      </c>
      <c r="J12" s="23">
        <v>0.79</v>
      </c>
      <c r="K12" s="24" t="s">
        <v>3</v>
      </c>
    </row>
    <row r="13" spans="1:176">
      <c r="C13" s="20" t="s">
        <v>28</v>
      </c>
      <c r="D13" s="21">
        <v>0.03</v>
      </c>
      <c r="E13" s="25">
        <v>3.4000000000000002E-2</v>
      </c>
      <c r="F13" s="21">
        <v>0.91</v>
      </c>
      <c r="G13" s="22">
        <v>1.0289999999999999</v>
      </c>
      <c r="H13" s="21">
        <v>3.9910000000000001</v>
      </c>
      <c r="I13" s="21">
        <v>3.5</v>
      </c>
      <c r="J13" s="23">
        <v>0.08</v>
      </c>
      <c r="K13" s="24" t="s">
        <v>4</v>
      </c>
    </row>
    <row r="14" spans="1:176">
      <c r="C14" s="20" t="s">
        <v>25</v>
      </c>
      <c r="D14" s="21">
        <v>8.9999999999999993E-3</v>
      </c>
      <c r="E14" s="21">
        <v>2.5999999999999999E-2</v>
      </c>
      <c r="F14" s="21">
        <v>0.26</v>
      </c>
      <c r="G14" s="22">
        <v>0.59899999999999998</v>
      </c>
      <c r="H14" s="21">
        <v>2.3109999999999999</v>
      </c>
      <c r="I14" s="21">
        <v>0</v>
      </c>
      <c r="J14" s="23">
        <v>0.03</v>
      </c>
      <c r="K14" s="24" t="s">
        <v>5</v>
      </c>
    </row>
    <row r="15" spans="1:176">
      <c r="C15" s="20" t="s">
        <v>29</v>
      </c>
      <c r="D15" s="21">
        <v>3.0000000000000001E-3</v>
      </c>
      <c r="E15" s="21">
        <v>8.0000000000000002E-3</v>
      </c>
      <c r="F15" s="21">
        <v>0.08</v>
      </c>
      <c r="G15" s="22">
        <v>0</v>
      </c>
      <c r="H15" s="21">
        <v>0</v>
      </c>
      <c r="I15" s="21">
        <v>0</v>
      </c>
      <c r="J15" s="23">
        <v>0.01</v>
      </c>
      <c r="K15" s="24" t="s">
        <v>6</v>
      </c>
    </row>
    <row r="16" spans="1:176">
      <c r="C16" s="20" t="s">
        <v>30</v>
      </c>
      <c r="D16" s="21">
        <v>2E-3</v>
      </c>
      <c r="E16" s="21">
        <v>6.0000000000000001E-3</v>
      </c>
      <c r="F16" s="21">
        <v>0.06</v>
      </c>
      <c r="G16" s="22">
        <v>0</v>
      </c>
      <c r="H16" s="21">
        <v>0</v>
      </c>
      <c r="I16" s="21">
        <v>0</v>
      </c>
      <c r="J16" s="23">
        <v>0</v>
      </c>
      <c r="K16" s="24" t="s">
        <v>7</v>
      </c>
    </row>
    <row r="17" spans="2:12">
      <c r="C17" s="20" t="s">
        <v>31</v>
      </c>
      <c r="D17" s="21">
        <v>0</v>
      </c>
      <c r="E17" s="21">
        <v>0</v>
      </c>
      <c r="F17" s="21">
        <v>0</v>
      </c>
      <c r="G17" s="22">
        <v>0.18</v>
      </c>
      <c r="H17" s="21">
        <v>0.7</v>
      </c>
      <c r="I17" s="21">
        <v>0</v>
      </c>
      <c r="J17" s="23">
        <v>0</v>
      </c>
      <c r="K17" s="24" t="s">
        <v>8</v>
      </c>
    </row>
    <row r="18" spans="2:12">
      <c r="C18" s="20" t="s">
        <v>26</v>
      </c>
      <c r="D18" s="21">
        <v>0</v>
      </c>
      <c r="E18" s="21">
        <v>0</v>
      </c>
      <c r="F18" s="21">
        <v>0</v>
      </c>
      <c r="G18" s="22">
        <v>0</v>
      </c>
      <c r="H18" s="21">
        <v>0</v>
      </c>
      <c r="I18" s="21">
        <v>18.5</v>
      </c>
      <c r="J18" s="23">
        <v>7.0000000000000007E-2</v>
      </c>
      <c r="K18" s="24" t="s">
        <v>9</v>
      </c>
    </row>
    <row r="19" spans="2:12">
      <c r="C19" s="20" t="s">
        <v>32</v>
      </c>
      <c r="D19" s="21">
        <v>0</v>
      </c>
      <c r="E19" s="21">
        <v>0</v>
      </c>
      <c r="F19" s="21">
        <v>0</v>
      </c>
      <c r="G19" s="22">
        <v>0</v>
      </c>
      <c r="H19" s="21">
        <v>0</v>
      </c>
      <c r="I19" s="21">
        <v>0.34399999999999997</v>
      </c>
      <c r="J19" s="23">
        <v>0</v>
      </c>
      <c r="K19" s="24" t="s">
        <v>10</v>
      </c>
    </row>
    <row r="20" spans="2:12">
      <c r="C20" s="20" t="s">
        <v>33</v>
      </c>
      <c r="D20" s="21">
        <v>0</v>
      </c>
      <c r="E20" s="21">
        <v>0</v>
      </c>
      <c r="F20" s="21">
        <v>0</v>
      </c>
      <c r="G20" s="22">
        <v>0</v>
      </c>
      <c r="H20" s="21">
        <v>0</v>
      </c>
      <c r="I20" s="21">
        <v>0.8</v>
      </c>
      <c r="J20" s="23">
        <v>0</v>
      </c>
      <c r="K20" s="24" t="s">
        <v>11</v>
      </c>
    </row>
    <row r="21" spans="2:12">
      <c r="C21" s="20" t="s">
        <v>34</v>
      </c>
      <c r="D21" s="21">
        <v>0</v>
      </c>
      <c r="E21" s="21">
        <v>0</v>
      </c>
      <c r="F21" s="21">
        <v>0</v>
      </c>
      <c r="G21" s="22">
        <v>0</v>
      </c>
      <c r="H21" s="21">
        <v>0</v>
      </c>
      <c r="I21" s="21">
        <v>1.2</v>
      </c>
      <c r="J21" s="23">
        <v>0</v>
      </c>
      <c r="K21" s="24" t="s">
        <v>12</v>
      </c>
    </row>
    <row r="22" spans="2:12">
      <c r="C22" s="26"/>
      <c r="D22" s="22"/>
      <c r="E22" s="22"/>
      <c r="F22" s="22"/>
      <c r="G22" s="22"/>
      <c r="H22" s="22"/>
      <c r="I22" s="22"/>
    </row>
    <row r="23" spans="2:12">
      <c r="B23" s="15" t="s">
        <v>54</v>
      </c>
      <c r="C23" s="15" t="s">
        <v>50</v>
      </c>
      <c r="D23" s="16">
        <f>SUBTOTAL(9,D24:D25)</f>
        <v>9.2999999999999999E-2</v>
      </c>
      <c r="E23" s="16">
        <f t="shared" ref="E23:I23" si="2">SUBTOTAL(9,E24:E25)</f>
        <v>0.28000000000000003</v>
      </c>
      <c r="F23" s="16">
        <f t="shared" si="2"/>
        <v>2.8499999999999996</v>
      </c>
      <c r="G23" s="16">
        <f t="shared" si="2"/>
        <v>1.8399999999999999</v>
      </c>
      <c r="H23" s="16">
        <f t="shared" si="2"/>
        <v>7.14</v>
      </c>
      <c r="I23" s="16">
        <f t="shared" si="2"/>
        <v>0</v>
      </c>
      <c r="J23" s="17"/>
      <c r="K23" s="18" t="s">
        <v>49</v>
      </c>
      <c r="L23" s="19" t="s">
        <v>37</v>
      </c>
    </row>
    <row r="24" spans="2:12">
      <c r="C24" s="20" t="s">
        <v>27</v>
      </c>
      <c r="D24" s="21">
        <v>7.3999999999999996E-2</v>
      </c>
      <c r="E24" s="21">
        <v>0.22</v>
      </c>
      <c r="F24" s="21">
        <v>2.2799999999999998</v>
      </c>
      <c r="G24" s="22">
        <v>1.47</v>
      </c>
      <c r="H24" s="21">
        <v>5.71</v>
      </c>
      <c r="I24" s="22"/>
      <c r="J24" s="2">
        <v>0.8</v>
      </c>
      <c r="K24" s="24" t="s">
        <v>3</v>
      </c>
    </row>
    <row r="25" spans="2:12">
      <c r="C25" s="20" t="s">
        <v>28</v>
      </c>
      <c r="D25" s="21">
        <v>1.9E-2</v>
      </c>
      <c r="E25" s="21">
        <v>0.06</v>
      </c>
      <c r="F25" s="21">
        <v>0.56999999999999995</v>
      </c>
      <c r="G25" s="22">
        <v>0.37</v>
      </c>
      <c r="H25" s="21">
        <v>1.43</v>
      </c>
      <c r="I25" s="22"/>
      <c r="J25" s="2">
        <v>0.2</v>
      </c>
      <c r="K25" s="24" t="s">
        <v>4</v>
      </c>
    </row>
    <row r="26" spans="2:12">
      <c r="C26" s="26"/>
      <c r="D26" s="22"/>
      <c r="E26" s="22"/>
      <c r="F26" s="22"/>
      <c r="G26" s="22"/>
      <c r="H26" s="22"/>
      <c r="I26" s="22"/>
    </row>
    <row r="27" spans="2:12">
      <c r="B27" s="15" t="s">
        <v>36</v>
      </c>
      <c r="C27" s="15" t="s">
        <v>50</v>
      </c>
      <c r="D27" s="16">
        <f>SUBTOTAL(9,D28:D29)</f>
        <v>2.5000000000000001E-2</v>
      </c>
      <c r="E27" s="16">
        <f t="shared" ref="E27:I27" si="3">SUBTOTAL(9,E28:E29)</f>
        <v>6.8000000000000005E-2</v>
      </c>
      <c r="F27" s="16">
        <f t="shared" si="3"/>
        <v>0</v>
      </c>
      <c r="G27" s="16">
        <f t="shared" si="3"/>
        <v>5.0199999999999996</v>
      </c>
      <c r="H27" s="16">
        <f t="shared" si="3"/>
        <v>20.07</v>
      </c>
      <c r="I27" s="16">
        <f t="shared" si="3"/>
        <v>0</v>
      </c>
      <c r="J27" s="17"/>
      <c r="K27" s="18" t="s">
        <v>49</v>
      </c>
      <c r="L27" s="19" t="s">
        <v>38</v>
      </c>
    </row>
    <row r="28" spans="2:12">
      <c r="C28" s="20" t="s">
        <v>33</v>
      </c>
      <c r="D28" s="21">
        <v>1.4999999999999999E-2</v>
      </c>
      <c r="E28" s="21">
        <v>0.04</v>
      </c>
      <c r="F28" s="21"/>
      <c r="G28" s="21">
        <v>3.01</v>
      </c>
      <c r="H28" s="21">
        <v>12.04</v>
      </c>
      <c r="I28" s="22"/>
      <c r="J28" s="2">
        <v>0.6</v>
      </c>
      <c r="K28" s="24" t="s">
        <v>11</v>
      </c>
    </row>
    <row r="29" spans="2:12">
      <c r="C29" s="20" t="s">
        <v>34</v>
      </c>
      <c r="D29" s="21">
        <v>0.01</v>
      </c>
      <c r="E29" s="21">
        <v>2.8000000000000001E-2</v>
      </c>
      <c r="F29" s="21"/>
      <c r="G29" s="21">
        <v>2.0099999999999998</v>
      </c>
      <c r="H29" s="21">
        <v>8.0299999999999994</v>
      </c>
      <c r="I29" s="22"/>
      <c r="J29" s="2">
        <v>0.4</v>
      </c>
      <c r="K29" s="24" t="s">
        <v>12</v>
      </c>
    </row>
    <row r="31" spans="2:12">
      <c r="B31" s="15" t="s">
        <v>55</v>
      </c>
      <c r="C31" s="15" t="s">
        <v>50</v>
      </c>
      <c r="D31" s="16">
        <f>SUBTOTAL(9,D32:D33)</f>
        <v>2.5000000000000001E-2</v>
      </c>
      <c r="E31" s="16">
        <f t="shared" ref="E31:I31" si="4">SUBTOTAL(9,E32:E33)</f>
        <v>6.8000000000000005E-2</v>
      </c>
      <c r="F31" s="16">
        <f t="shared" si="4"/>
        <v>0</v>
      </c>
      <c r="G31" s="16">
        <f t="shared" si="4"/>
        <v>5.0199999999999996</v>
      </c>
      <c r="H31" s="16">
        <f t="shared" si="4"/>
        <v>20.07</v>
      </c>
      <c r="I31" s="16">
        <f t="shared" si="4"/>
        <v>0</v>
      </c>
      <c r="J31" s="17"/>
      <c r="K31" s="18" t="s">
        <v>49</v>
      </c>
      <c r="L31" s="19" t="s">
        <v>66</v>
      </c>
    </row>
    <row r="32" spans="2:12">
      <c r="C32" s="20" t="s">
        <v>47</v>
      </c>
      <c r="D32" s="21">
        <v>1.4999999999999999E-2</v>
      </c>
      <c r="E32" s="21">
        <v>0.04</v>
      </c>
      <c r="F32" s="21"/>
      <c r="G32" s="21">
        <v>3.01</v>
      </c>
      <c r="H32" s="21">
        <v>12.04</v>
      </c>
      <c r="I32" s="22"/>
      <c r="J32" s="2">
        <v>0.6</v>
      </c>
      <c r="K32" s="24" t="s">
        <v>45</v>
      </c>
    </row>
    <row r="33" spans="2:11">
      <c r="C33" s="20" t="s">
        <v>48</v>
      </c>
      <c r="D33" s="21">
        <v>0.01</v>
      </c>
      <c r="E33" s="21">
        <v>2.8000000000000001E-2</v>
      </c>
      <c r="F33" s="21"/>
      <c r="G33" s="21">
        <v>2.0099999999999998</v>
      </c>
      <c r="H33" s="21">
        <v>8.0299999999999994</v>
      </c>
      <c r="I33" s="22"/>
      <c r="J33" s="2">
        <v>0.4</v>
      </c>
      <c r="K33" s="24" t="s">
        <v>46</v>
      </c>
    </row>
    <row r="35" spans="2:11">
      <c r="B35" s="3" t="s">
        <v>64</v>
      </c>
    </row>
    <row r="36" spans="2:11">
      <c r="B36" s="20" t="s">
        <v>57</v>
      </c>
      <c r="C36" s="2" t="s">
        <v>63</v>
      </c>
    </row>
    <row r="37" spans="2:11">
      <c r="B37" s="20" t="s">
        <v>58</v>
      </c>
      <c r="C37" s="2" t="s">
        <v>60</v>
      </c>
    </row>
    <row r="38" spans="2:11">
      <c r="B38" s="20" t="s">
        <v>56</v>
      </c>
      <c r="C38" s="2" t="s">
        <v>61</v>
      </c>
    </row>
    <row r="39" spans="2:11">
      <c r="B39" s="20" t="s">
        <v>59</v>
      </c>
      <c r="C39" s="2" t="s">
        <v>62</v>
      </c>
    </row>
    <row r="43" spans="2:11" ht="120" customHeight="1">
      <c r="B43" s="67" t="s">
        <v>65</v>
      </c>
      <c r="C43" s="243" t="s">
        <v>67</v>
      </c>
      <c r="D43" s="243"/>
      <c r="E43" s="243"/>
      <c r="F43" s="243"/>
      <c r="G43" s="68"/>
      <c r="H43" s="243" t="s">
        <v>68</v>
      </c>
      <c r="I43" s="243"/>
      <c r="J43" s="243"/>
      <c r="K43" s="243"/>
    </row>
    <row r="44" spans="2:11">
      <c r="C44" s="66"/>
    </row>
    <row r="141" spans="3:11">
      <c r="K141" s="24"/>
    </row>
    <row r="143" spans="3:11">
      <c r="C143" s="23" t="s">
        <v>13</v>
      </c>
      <c r="K143" s="24"/>
    </row>
    <row r="145" spans="3:11">
      <c r="C145" s="23" t="s">
        <v>14</v>
      </c>
      <c r="K145" s="24"/>
    </row>
    <row r="147" spans="3:11">
      <c r="C147" s="23" t="s">
        <v>15</v>
      </c>
      <c r="K147" s="24"/>
    </row>
    <row r="149" spans="3:11">
      <c r="C149" s="23" t="s">
        <v>16</v>
      </c>
      <c r="K149" s="24"/>
    </row>
    <row r="151" spans="3:11">
      <c r="C151" s="23" t="s">
        <v>17</v>
      </c>
      <c r="K151" s="24"/>
    </row>
    <row r="153" spans="3:11">
      <c r="C153" s="23" t="s">
        <v>18</v>
      </c>
      <c r="K153" s="24"/>
    </row>
    <row r="155" spans="3:11">
      <c r="C155" s="23" t="s">
        <v>19</v>
      </c>
      <c r="K155" s="24"/>
    </row>
    <row r="157" spans="3:11">
      <c r="C157" s="23" t="s">
        <v>19</v>
      </c>
      <c r="K157" s="24"/>
    </row>
    <row r="159" spans="3:11">
      <c r="C159" s="23" t="s">
        <v>20</v>
      </c>
      <c r="K159" s="24"/>
    </row>
    <row r="161" spans="3:11">
      <c r="C161" s="23" t="s">
        <v>21</v>
      </c>
      <c r="K161" s="24"/>
    </row>
    <row r="163" spans="3:11">
      <c r="C163" s="23" t="s">
        <v>22</v>
      </c>
      <c r="K163" s="24"/>
    </row>
    <row r="165" spans="3:11">
      <c r="C165" s="23" t="s">
        <v>23</v>
      </c>
      <c r="K165" s="24"/>
    </row>
    <row r="167" spans="3:11">
      <c r="C167" s="23">
        <v>0.8</v>
      </c>
      <c r="K167" s="24"/>
    </row>
    <row r="169" spans="3:11">
      <c r="C169" s="23">
        <v>0.2</v>
      </c>
      <c r="K169" s="24"/>
    </row>
    <row r="171" spans="3:11">
      <c r="C171" s="23">
        <v>0.6</v>
      </c>
      <c r="K171" s="24"/>
    </row>
    <row r="173" spans="3:11">
      <c r="C173" s="23">
        <v>0.4</v>
      </c>
      <c r="K173" s="24"/>
    </row>
  </sheetData>
  <mergeCells count="3">
    <mergeCell ref="B2:C2"/>
    <mergeCell ref="C43:F43"/>
    <mergeCell ref="H43:K4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8</vt:i4>
      </vt:variant>
    </vt:vector>
  </HeadingPairs>
  <TitlesOfParts>
    <vt:vector size="8" baseType="lpstr">
      <vt:lpstr>Original study</vt:lpstr>
      <vt:lpstr>Etude denis juillard sàrl</vt:lpstr>
      <vt:lpstr>Table 3</vt:lpstr>
      <vt:lpstr>Glossaire</vt:lpstr>
      <vt:lpstr>Table 1</vt:lpstr>
      <vt:lpstr>Table 2</vt:lpstr>
      <vt:lpstr>Table 4</vt:lpstr>
      <vt:lpstr>Fondations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Juillard</dc:creator>
  <cp:lastModifiedBy>Denis Juillard</cp:lastModifiedBy>
  <dcterms:created xsi:type="dcterms:W3CDTF">2024-04-05T09:22:26Z</dcterms:created>
  <dcterms:modified xsi:type="dcterms:W3CDTF">2024-05-02T16:51:34Z</dcterms:modified>
</cp:coreProperties>
</file>